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5205" tabRatio="641" activeTab="4"/>
  </bookViews>
  <sheets>
    <sheet name="Conso IS" sheetId="1" r:id="rId1"/>
    <sheet name="Conso BS" sheetId="2" r:id="rId2"/>
    <sheet name="Chg in Equity" sheetId="3" r:id="rId3"/>
    <sheet name="Cash Flow" sheetId="4" r:id="rId4"/>
    <sheet name="Notes" sheetId="5" r:id="rId5"/>
  </sheets>
  <definedNames>
    <definedName name="BS_06">#REF!</definedName>
    <definedName name="GROUP04">#REF!</definedName>
    <definedName name="_xlnm.Print_Area" localSheetId="3">'Cash Flow'!$C$2:$K$64</definedName>
    <definedName name="_xlnm.Print_Area" localSheetId="2">'Chg in Equity'!$B$2:$K$67</definedName>
    <definedName name="_xlnm.Print_Area" localSheetId="1">'Conso BS'!$B$1:$J$47</definedName>
    <definedName name="_xlnm.Print_Area" localSheetId="0">'Conso IS'!$C$1:$N$42</definedName>
    <definedName name="_xlnm.Print_Area" localSheetId="4">'Notes'!$B$2:$J$232</definedName>
  </definedNames>
  <calcPr fullCalcOnLoad="1"/>
</workbook>
</file>

<file path=xl/sharedStrings.xml><?xml version="1.0" encoding="utf-8"?>
<sst xmlns="http://schemas.openxmlformats.org/spreadsheetml/2006/main" count="294" uniqueCount="218">
  <si>
    <t>Share Capital</t>
  </si>
  <si>
    <t>Retained Profit</t>
  </si>
  <si>
    <t>Total</t>
  </si>
  <si>
    <t>Profit after taxation for the financial year</t>
  </si>
  <si>
    <t>Group</t>
  </si>
  <si>
    <t>RM'000</t>
  </si>
  <si>
    <t>CURRENT ASSETS</t>
  </si>
  <si>
    <t>Share capital</t>
  </si>
  <si>
    <t>NET CURRENT ASSETS</t>
  </si>
  <si>
    <t>CURRENT LIABILITIES</t>
  </si>
  <si>
    <t>Depreciation of plant and equipment</t>
  </si>
  <si>
    <t>Interest income</t>
  </si>
  <si>
    <t>Changes in working capital</t>
  </si>
  <si>
    <t>Purchase of plant and equipment</t>
  </si>
  <si>
    <t>Development expenditure incurred</t>
  </si>
  <si>
    <t>Proceeds from issuance of share capital</t>
  </si>
  <si>
    <t xml:space="preserve">Government grant received </t>
  </si>
  <si>
    <t>Amortisation of intellectual property</t>
  </si>
  <si>
    <t>Purchase of intellectual property</t>
  </si>
  <si>
    <t>Proceeds from issuance of convertible preference shares</t>
  </si>
  <si>
    <t>Taxation paid</t>
  </si>
  <si>
    <t xml:space="preserve">Interest received </t>
  </si>
  <si>
    <t>Forex Exchange Translation Reserve</t>
  </si>
  <si>
    <t>Foreign exchange translation differences</t>
  </si>
  <si>
    <t>(Incorporated in Malaysia)</t>
  </si>
  <si>
    <t>AND ITS SUBSIDIARIES</t>
  </si>
  <si>
    <t>Trade and other receivables</t>
  </si>
  <si>
    <t>Trade and other payables</t>
  </si>
  <si>
    <t>A</t>
  </si>
  <si>
    <t>Seasonal or Cyclical Factors</t>
  </si>
  <si>
    <t>Changes in Estimates</t>
  </si>
  <si>
    <t>As at</t>
  </si>
  <si>
    <t>RM`000</t>
  </si>
  <si>
    <t>Subsequent Events</t>
  </si>
  <si>
    <t>B</t>
  </si>
  <si>
    <t>Taxation</t>
  </si>
  <si>
    <t>Deferred taxation</t>
  </si>
  <si>
    <t>Group Borrowings and Debt Securities</t>
  </si>
  <si>
    <t>Dividends</t>
  </si>
  <si>
    <t xml:space="preserve"> </t>
  </si>
  <si>
    <t>Cash and cash equivalents</t>
  </si>
  <si>
    <t>Shareholders' Funds</t>
  </si>
  <si>
    <t>GREEN PACKET BERHAD ( 534942-H )</t>
  </si>
  <si>
    <t>Revenue</t>
  </si>
  <si>
    <t>Profit before taxation</t>
  </si>
  <si>
    <t>Minority Interest</t>
  </si>
  <si>
    <t xml:space="preserve">The Condensed Consolidated Statement of Changes in Equitry should be read in conjunction with the Annual Financial Statements </t>
  </si>
  <si>
    <t>The Condensed Consolidated Balance Sheet should be read in conjunction with the Annual Financial Statements</t>
  </si>
  <si>
    <t xml:space="preserve">Basic </t>
  </si>
  <si>
    <t>Diluted</t>
  </si>
  <si>
    <t>Share Premium</t>
  </si>
  <si>
    <t>Net cash generated from operating activities</t>
  </si>
  <si>
    <t>Cash generated from operating activities</t>
  </si>
  <si>
    <t>CASH FLOW FROM OPERATING ACTIVITIES</t>
  </si>
  <si>
    <t>CASH FLOW FROM INVESTING ACTIVITIES</t>
  </si>
  <si>
    <t>Net cash used in investing activities</t>
  </si>
  <si>
    <t>CASH FLOW FROM FINANCING ACTIVITIES</t>
  </si>
  <si>
    <t>Net cash generated from financing activities</t>
  </si>
  <si>
    <t>CASH AND CASH EQUIVALENTS AT END OF FINANCIAL PERIOD</t>
  </si>
  <si>
    <t>Adjustments for non cash items:-</t>
  </si>
  <si>
    <t>Increase/(Decrease) in Current liabilities</t>
  </si>
  <si>
    <t>Auditors' Report</t>
  </si>
  <si>
    <t>Unusual Items Affecting Assets, Liabilities, Equity, Net Income or Cash flows</t>
  </si>
  <si>
    <t>There were no disposal of unquoted investments and properties during the financial period under review.</t>
  </si>
  <si>
    <t>Malaysia</t>
  </si>
  <si>
    <t xml:space="preserve">China </t>
  </si>
  <si>
    <t>Estimated tax on interest income</t>
  </si>
  <si>
    <t>There were no borrowings and debt securities for the Group as at the date of this announcement.</t>
  </si>
  <si>
    <t>No dividend has been declared or recommended in respect of the financial period under review.</t>
  </si>
  <si>
    <t>Profits after tax (RM'000)</t>
  </si>
  <si>
    <t>Basic ('000)</t>
  </si>
  <si>
    <t>Diluted ('000)</t>
  </si>
  <si>
    <t>(a)</t>
  </si>
  <si>
    <t>(b)</t>
  </si>
  <si>
    <t>(c)</t>
  </si>
  <si>
    <t>converted 5,000,000 Convertible Preference Shares Class "A" of RM1.00 each and 1,000,000 Convertible Preference Shares Class"B" of RM1.00 each into 1,111,219 and 208,353 ordinary shares respectively and in accordance with Articles 2A and 2B of the Articles of Association of the Company.</t>
  </si>
  <si>
    <t>USA</t>
  </si>
  <si>
    <t>Profit Before Taxation</t>
  </si>
  <si>
    <t>Profits are determined after allocation of operating expenses to each geographical segment.</t>
  </si>
  <si>
    <t>Operating profit before working capital changes</t>
  </si>
  <si>
    <t>Net increase in cash and cash equivalents</t>
  </si>
  <si>
    <t>CASH AND CASH EQUIVALENTS AT BEGINNING OF THE FINANCIAL PERIOD</t>
  </si>
  <si>
    <t>Weighted average numbers of ordinary shares of RM0.10 each for computing earnings per share are as follow:</t>
  </si>
  <si>
    <t xml:space="preserve">Individual Quarter </t>
  </si>
  <si>
    <t>Current Quarter Ended</t>
  </si>
  <si>
    <t>Comparative Quarter Ended</t>
  </si>
  <si>
    <t>Cumulative Quarter</t>
  </si>
  <si>
    <t>Operating Expenses</t>
  </si>
  <si>
    <t>Other Income</t>
  </si>
  <si>
    <t>Profit From Operations</t>
  </si>
  <si>
    <t>Finance Costs</t>
  </si>
  <si>
    <t>Profit After Taxation</t>
  </si>
  <si>
    <t xml:space="preserve">for the year ended 31 December 2004 </t>
  </si>
  <si>
    <t>for the year ended 31 December 2004</t>
  </si>
  <si>
    <t>Inventories</t>
  </si>
  <si>
    <t>FINANCED BY</t>
  </si>
  <si>
    <t xml:space="preserve">As At End Of Current Quarter </t>
  </si>
  <si>
    <t xml:space="preserve">As At Preceding Financial Year End </t>
  </si>
  <si>
    <t>31/12/2004</t>
  </si>
  <si>
    <t>Basis of Preparation</t>
  </si>
  <si>
    <t xml:space="preserve">Changes in Equity or Debts Securities </t>
  </si>
  <si>
    <t>Segmental Reporting</t>
  </si>
  <si>
    <t>Financial data by geographical segment for the Group by customers' location:</t>
  </si>
  <si>
    <t>Valuation of Property, Plant and Equipment</t>
  </si>
  <si>
    <t>Changes in the Composition of the Group</t>
  </si>
  <si>
    <t>Contingent Liabilities</t>
  </si>
  <si>
    <t xml:space="preserve">Business Prospects </t>
  </si>
  <si>
    <t xml:space="preserve">Profit Forecast or Profit Guarantee </t>
  </si>
  <si>
    <t>-</t>
  </si>
  <si>
    <t>Sale of Properties and Unquoted Investments</t>
  </si>
  <si>
    <t>Purchase or Disposal of Quoted Securities</t>
  </si>
  <si>
    <t>Status of Corporate Proposals</t>
  </si>
  <si>
    <t>Off Balance Sheet Financial Instruments</t>
  </si>
  <si>
    <t>There were no off balance sheet financial instruments as at the date of this announcement.</t>
  </si>
  <si>
    <t>Earnings Per Share</t>
  </si>
  <si>
    <t>(a) There were no purchases or disposal of quoted securities for the financial period under review.</t>
  </si>
  <si>
    <t>(b) There were no investment in quoted securities as at the end of the financial period under review.</t>
  </si>
  <si>
    <t xml:space="preserve">Earning Per Share ( sen ) </t>
  </si>
  <si>
    <t>(*)</t>
  </si>
  <si>
    <t>(*) based on the assumed weighted average number of ordinary shares of RM0.10 each in issue during the period.</t>
  </si>
  <si>
    <t>Currency translation differences</t>
  </si>
  <si>
    <t>RM</t>
  </si>
  <si>
    <t>Convertible preference share</t>
  </si>
  <si>
    <t>NON-CURRENT ASSETS</t>
  </si>
  <si>
    <t>Plant and equipment</t>
  </si>
  <si>
    <t>Intellectual property</t>
  </si>
  <si>
    <t>Development costs</t>
  </si>
  <si>
    <t>Net Tangible Asset Per Share (sen)</t>
  </si>
  <si>
    <t>Explanatory Notes Pursuant to FRS 134 Interim Financial Reporting</t>
  </si>
  <si>
    <t xml:space="preserve">This interim financial statements of the Group is unaudited and has been prepared in accordance with FRS 134 (Interim Financial Reporting) and Appendix 7A of the Listing Requirements of Bursa Malaysia Securities Berhad for the MESDAQ Market.  </t>
  </si>
  <si>
    <t>The Group's operations were not  affected by any seasonal and cyclical factors during the financial quarter.</t>
  </si>
  <si>
    <t>There were no changes in the valuation of the property, plant and equipment brought forward from the previous audited financial statements that will have effect in the current financial quarter under review.</t>
  </si>
  <si>
    <t xml:space="preserve">The Group does not have any contingent liabilities as at the date of this announcement. </t>
  </si>
  <si>
    <t>Review of the Performance of the Group.</t>
  </si>
  <si>
    <t>Significant Related Party Transactions</t>
  </si>
  <si>
    <t>The Company did not issue any profit forecast nor profit guarantee during the current financial quarter under review.</t>
  </si>
  <si>
    <t>Reserves</t>
  </si>
  <si>
    <t>Balance at 1 January 2005</t>
  </si>
  <si>
    <t>Balance at 1 January 2004</t>
  </si>
  <si>
    <t>Balance at 1 January 2003</t>
  </si>
  <si>
    <t xml:space="preserve">The interim financial report should be read in conjuction with the Company's annual audited financial statements for the year ended 31 December 2004. The accounting policies, method of computation and basis of consolidation adopted by the Group in this interim financial report are consistent with those adopted in the most recent annual audited financial statements for the year ended 31 December 2004. </t>
  </si>
  <si>
    <t>The auditor's report on the preceding year's annual audited financial statements was not subject to any qualification.</t>
  </si>
  <si>
    <t>There were no changes in estimates of amounts reported in prior financial years, which may have a material effect in the current financial quarter.</t>
  </si>
  <si>
    <t>There were no dividends paid during the current financial quarter.</t>
  </si>
  <si>
    <t>There were no changes in the composition of the Group for the current financial quarter.</t>
  </si>
  <si>
    <t>Capital Commitments</t>
  </si>
  <si>
    <t>Profit after tax</t>
  </si>
  <si>
    <t>% Increase</t>
  </si>
  <si>
    <t>Issue of shares</t>
  </si>
  <si>
    <t>Issue of convertible preference shares</t>
  </si>
  <si>
    <t>Conversion of convertible preference shares</t>
  </si>
  <si>
    <t>capitalised a sum of RM4,676,892 from its share premium account arising from the conversion of Convertible Preference Shares, as bonus issue in the proportion of approximately 0.20 new ordinary share of RM1.00  for every one existing ordinary share held.</t>
  </si>
  <si>
    <t>Material Changes in the Quarterly Results Compared to the Results of the Preceding Quarter</t>
  </si>
  <si>
    <t>Capitalization of fully paid up bonus shares</t>
  </si>
  <si>
    <t>Amortisation of development cost</t>
  </si>
  <si>
    <t>(d)</t>
  </si>
  <si>
    <t>Increase in Current assets</t>
  </si>
  <si>
    <t>Share issue expenses</t>
  </si>
  <si>
    <t>Repayment to HP Obligation</t>
  </si>
  <si>
    <t>Interest expenses</t>
  </si>
  <si>
    <t>Interest paid</t>
  </si>
  <si>
    <t>(e)</t>
  </si>
  <si>
    <t>Q2 2005</t>
  </si>
  <si>
    <t>Status of Corporate Proposals and Utilisation of Proceeds</t>
  </si>
  <si>
    <t xml:space="preserve">(a) </t>
  </si>
  <si>
    <t xml:space="preserve">Status of Utilisation of Proceeds </t>
  </si>
  <si>
    <t>Description</t>
  </si>
  <si>
    <t>Proposed Utilisation</t>
  </si>
  <si>
    <t>Actual Utilisation</t>
  </si>
  <si>
    <t>Balance</t>
  </si>
  <si>
    <t>Expansion of Core and related business</t>
  </si>
  <si>
    <t>Marketing, branding and promotion</t>
  </si>
  <si>
    <t>Research and development</t>
  </si>
  <si>
    <t>Listing expenses</t>
  </si>
  <si>
    <t>Working capital</t>
  </si>
  <si>
    <t xml:space="preserve">Current Quarter Ended </t>
  </si>
  <si>
    <t xml:space="preserve">Cumulative Quarter Ended </t>
  </si>
  <si>
    <t>The earnings per share were calculated by dividing the net profit attributable to shareholders by the weighted average number of ordinary shares of RM0.10 each during the reporting period as follows:</t>
  </si>
  <si>
    <t xml:space="preserve">- Adjustment for convertible preference shares issued on 10, June 2004 </t>
  </si>
  <si>
    <t>Others</t>
  </si>
  <si>
    <t xml:space="preserve">(b) </t>
  </si>
  <si>
    <t>Save for the above, there were no other issuance, cancellation, repurchase, resale and repayment of debt and equity securities during the financial period.</t>
  </si>
  <si>
    <t>issued 15,000,000 new shares of RM0.10 each in the capital of the Company under its Employee Share Scheme on 5 April, 2005.</t>
  </si>
  <si>
    <t xml:space="preserve">Explanatory Notes Pursuant to Appendix 7A of the Listing Requirement of Bursa Malaysia Securities Berhad for the MESDAQ Market </t>
  </si>
  <si>
    <t xml:space="preserve">- Adjustment for conversion of convertible preference shares on            21, March 2005 </t>
  </si>
  <si>
    <t>The Condensed Consolidated Income Statement should be read in conjunction with the Annual Financial Statements for the year ended 31 December 2004</t>
  </si>
  <si>
    <t>Net Profit For The Period</t>
  </si>
  <si>
    <t>During the financial quarter under review, there were no items affecting assets, liabilities, equity, net income or cash flows of the Group that are unusual because of their nature, size or incidence, except for the issuance of equity as enumerated in item 6 below.</t>
  </si>
  <si>
    <t>Dividends Paid</t>
  </si>
  <si>
    <t>Material Litigations</t>
  </si>
  <si>
    <t>There were no material litigations or pending material litigations involving the Group as at the date of this announcement.</t>
  </si>
  <si>
    <t>30/09/2005</t>
  </si>
  <si>
    <t>CONDENSED CONSOLIDATED BALANCE SHEET AS AT 30TH SEPTEMBER 2005 (UNAUDITED)</t>
  </si>
  <si>
    <t>30/09/2004</t>
  </si>
  <si>
    <t>9 Months Cumulative Todate</t>
  </si>
  <si>
    <t>CONDENSED CONSOLIDATED STATEMENT OF CHANGES IN EQUITY FOR THE PERIOD ENDED 30 SEPTEMBER, 2005 (UNAUDITED)</t>
  </si>
  <si>
    <t>9 months ended 30 September 2005</t>
  </si>
  <si>
    <t>Balance at 30 September 2005</t>
  </si>
  <si>
    <t>9 months ended 30 September 2004</t>
  </si>
  <si>
    <t>Balance at 30 September 2004</t>
  </si>
  <si>
    <t>CONDENSED CONSOLIDATED CASH FLOW STATEMENT FOR THE PERIOD ENDED 30 SEPTEMBER, 2005 (UNAUDITED)</t>
  </si>
  <si>
    <t>9 months ended</t>
  </si>
  <si>
    <t>NOTES TO THE QUARTERLY REPORT FOR THE FINANCIAL PERIOD ENDED 30 SEPTEMBER 2005</t>
  </si>
  <si>
    <t>As at the date of this announcement, RM1,900,000 were invoiced to Green Packet Inc. in respect of engineering services rendered.</t>
  </si>
  <si>
    <t xml:space="preserve">As at the date of this announcement, there were capital commitments amounting to RM328,225.  </t>
  </si>
  <si>
    <t>Q3 2005</t>
  </si>
  <si>
    <t>CONDENSED CONSOLIDATED INCOME STATEMENT FOR THE THIRD QUARTER ENDED 30 SEPTEMBER, 2005 (UNAUDITED)</t>
  </si>
  <si>
    <t>The Company raised RM 39.3 million during its Initial Public Offering in conjunction with its listing on the  MESDAQ market on 25 May, 2005. Details of the utilisation of the IPO proceeds up to 30th September 2005 are as follows:</t>
  </si>
  <si>
    <t>The effective tax rate is lower than the statutory tax rate because the Company and its Shanghai subsidiary enjoys tax exempt status in their respective countries. The Company has been granted Multimedia Super Corridor status, which qualifies the Company for the Pioneer Status incentive under the Promotion of Investment Act, 1986. The exemption is for five years, commencing from 10 June 2003 to 9 June 2008. The Company's Shanghai subsidiary will not be subjected to tax on its profits for the first two year commencing from the year it is first profitable and thereafter at half the applicable tax rate for the following three years. The current tax paid/payable relates to interest income on bank deposits.</t>
  </si>
  <si>
    <t xml:space="preserve">Quarter on quarter, the Q3 2005 revenue and profit after tax were higher than the preceding quarter by 20% and 25% respectively driven by higher sales of software applications and networking equipment into the China market, particularly in Guangdong and Shanghai provinces. The Group has also activated a Beijing Office which will serve as the base for sales and marketing activities in that region. </t>
  </si>
  <si>
    <t>The Group recorded a turnover and profit after tax of RM10.6 million and RM8.3 million respectively for the current financial quarter. Network equipment and software applications made up RM10 million whilst engineering services amounted to RM0.6 million of turnover. This represents a substantial improvement compared to the preceding year corresponding quarter 's turnover and profit after tax of RM7.2 million and RM5.5 million respectively. The cumulative profits of RM20.0 million for the first three quarters represents a 167% increase over the RM11.9 million profits for the entire financial year 2004.  The better performance is attributed to the continuing success of the Company to sell its networking solutions in the China market, which contributes 90% of the Group's revenue. The Group, which already employs 105 fulltime employees, continues to hire and strengthen its technical, sales and marketing teams to meet future challenges.</t>
  </si>
  <si>
    <t xml:space="preserve">The Group continues to engage telecommunication operators in PR China, Taiwan and in the South East Asia region to deploy and demonstrate the value proposition of the Company's networking solutions. The Company has also started identifying promising targets for partnership or acquisition in line with the proposed untilization of its IPO proceeds stated in the Company's prospectus. Announcements will be made to Bursa Malaysia Securities Bhd and the public at the appropriate time.  Barring any unforseen circumstances, the Board expects the business performance of the Group to continue to be promising.   </t>
  </si>
  <si>
    <t>There were no corporate proposals announced as at the end of the financial period under review.</t>
  </si>
  <si>
    <t>During the financial period from 1 January 2005 to 30 September 2005, the Company:</t>
  </si>
  <si>
    <t>There were no material events subsequent to the current financial quarter ended 30 September 2005 up to the date of this report other than the announcement made on 18 October 2005 on the proposed joint acquisition by Green Packet Berhad and mTouche Technology Berhad of a 71% equity interest  in Inova Venture Pte Ltd.  Green Packet Berhad proposes to hold a 20% equity interest in Innova for a cash consideration of SGD2,000,000.</t>
  </si>
  <si>
    <t>split each Ordinary Share of RM1.00 each into ten (10) Ordinary Shares of RM0.10 each.</t>
  </si>
  <si>
    <t xml:space="preserve">issued 71,500,000 new shares of RM0.10 each at an issue price of RM0.55 per Ordinary Share by way of private placement and public offer payable in full on application in conjunction with the Company's listing on the MESDAQ market of Bursa Malaysia Securities Berhad on 25 May, 2005. </t>
  </si>
  <si>
    <t>Dated this 31st day of October 2005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</si>
</sst>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mmm\-yy;@"/>
    <numFmt numFmtId="174" formatCode="_(* #,##0_);_(* \(#,##0\);_(* &quot;-&quot;??_);_(@_)"/>
    <numFmt numFmtId="175" formatCode="_(&quot;$&quot;* #,##0_);_(&quot;$&quot;* \(#,##0\);_(&quot;$&quot;* &quot;-&quot;??_);_(@_)"/>
    <numFmt numFmtId="176" formatCode="0.00_);[Red]\(0.00\)"/>
    <numFmt numFmtId="177" formatCode="_ * #,##0.00_ ;_ * \-#,##0.00_ ;_ * &quot;-&quot;??_ ;_ @_ "/>
    <numFmt numFmtId="178" formatCode="0.000"/>
    <numFmt numFmtId="179" formatCode="_(* #,##0.000_);_(* \(#,##0.000\);_(* &quot;-&quot;???_);_(@_)"/>
    <numFmt numFmtId="180" formatCode="_(* #,##0.0_);_(* \(#,##0.0\);_(* &quot;-&quot;??_);_(@_)"/>
    <numFmt numFmtId="181" formatCode="#,##0.0_);[Red]\(#,##0.0\)"/>
    <numFmt numFmtId="182" formatCode="[$-409]dddd\,\ mmmm\ dd\,\ yyyy"/>
    <numFmt numFmtId="183" formatCode="0.0000"/>
    <numFmt numFmtId="184" formatCode="_(* #,##0.000_);_(* \(#,##0.000\);_(* &quot;-&quot;??_);_(@_)"/>
    <numFmt numFmtId="185" formatCode="_(* #,##0.0000_);_(* \(#,##0.0000\);_(* &quot;-&quot;??_);_(@_)"/>
    <numFmt numFmtId="186" formatCode="mmm\-yyyy"/>
    <numFmt numFmtId="187" formatCode="_ * #,##0_ ;_ * \-#,##0_ ;_ * &quot;-&quot;??_ ;_ @_ "/>
    <numFmt numFmtId="188" formatCode="0.0"/>
    <numFmt numFmtId="189" formatCode="#,##0.000_);[Red]\(#,##0.000\)"/>
    <numFmt numFmtId="190" formatCode="#,##0.0000_);[Red]\(#,##0.0000\)"/>
    <numFmt numFmtId="191" formatCode="&quot;Yes&quot;;&quot;Yes&quot;;&quot;No&quot;"/>
    <numFmt numFmtId="192" formatCode="&quot;True&quot;;&quot;True&quot;;&quot;False&quot;"/>
    <numFmt numFmtId="193" formatCode="&quot;On&quot;;&quot;On&quot;;&quot;Off&quot;"/>
    <numFmt numFmtId="194" formatCode="[$€-2]\ #,##0.00_);[Red]\([$€-2]\ #,##0.00\)"/>
    <numFmt numFmtId="195" formatCode="0.00000000"/>
    <numFmt numFmtId="196" formatCode="0.0000000"/>
    <numFmt numFmtId="197" formatCode="0.000000"/>
    <numFmt numFmtId="198" formatCode="0.00000"/>
    <numFmt numFmtId="199" formatCode="0.00_ "/>
    <numFmt numFmtId="200" formatCode="#,##0.0"/>
    <numFmt numFmtId="201" formatCode="0.000000000"/>
    <numFmt numFmtId="202" formatCode="0.0000000000"/>
    <numFmt numFmtId="203" formatCode="0.00000000000"/>
  </numFmts>
  <fonts count="9">
    <font>
      <sz val="12"/>
      <name val="宋体"/>
      <family val="0"/>
    </font>
    <font>
      <u val="single"/>
      <sz val="10"/>
      <color indexed="14"/>
      <name val="MS Sans Serif"/>
      <family val="0"/>
    </font>
    <font>
      <u val="single"/>
      <sz val="10"/>
      <color indexed="12"/>
      <name val="MS Sans Serif"/>
      <family val="0"/>
    </font>
    <font>
      <sz val="10"/>
      <name val="MS Sans Serif"/>
      <family val="2"/>
    </font>
    <font>
      <b/>
      <sz val="10"/>
      <name val="Times New Roman"/>
      <family val="1"/>
    </font>
    <font>
      <sz val="10"/>
      <name val="Times New Roman"/>
      <family val="1"/>
    </font>
    <font>
      <b/>
      <u val="single"/>
      <sz val="10"/>
      <name val="Times New Roman"/>
      <family val="1"/>
    </font>
    <font>
      <sz val="9"/>
      <name val="Times New Roman"/>
      <family val="1"/>
    </font>
    <font>
      <sz val="10"/>
      <name val="Arial"/>
      <family val="0"/>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177" fontId="3" fillId="0" borderId="0" applyFont="0" applyFill="0" applyBorder="0" applyAlignment="0" applyProtection="0"/>
  </cellStyleXfs>
  <cellXfs count="171">
    <xf numFmtId="0" fontId="0" fillId="0" borderId="0" xfId="0" applyAlignment="1">
      <alignment/>
    </xf>
    <xf numFmtId="0" fontId="4" fillId="0" borderId="0" xfId="0" applyFont="1" applyAlignment="1">
      <alignment/>
    </xf>
    <xf numFmtId="38" fontId="4" fillId="0" borderId="0" xfId="0" applyNumberFormat="1" applyFont="1" applyAlignment="1">
      <alignment/>
    </xf>
    <xf numFmtId="0" fontId="5" fillId="0" borderId="0" xfId="0" applyFont="1" applyAlignment="1">
      <alignment/>
    </xf>
    <xf numFmtId="43" fontId="4" fillId="0" borderId="0" xfId="15" applyFont="1" applyAlignment="1">
      <alignment horizontal="center"/>
    </xf>
    <xf numFmtId="38" fontId="5" fillId="0" borderId="0" xfId="0" applyNumberFormat="1" applyFont="1" applyAlignment="1">
      <alignment/>
    </xf>
    <xf numFmtId="0" fontId="5" fillId="0" borderId="0" xfId="0" applyFont="1" applyBorder="1" applyAlignment="1">
      <alignment/>
    </xf>
    <xf numFmtId="38" fontId="5" fillId="0" borderId="0" xfId="15" applyNumberFormat="1" applyFont="1" applyBorder="1" applyAlignment="1">
      <alignment/>
    </xf>
    <xf numFmtId="43" fontId="5" fillId="0" borderId="0" xfId="15" applyFont="1" applyBorder="1" applyAlignment="1">
      <alignment/>
    </xf>
    <xf numFmtId="38" fontId="5" fillId="0" borderId="1" xfId="15" applyNumberFormat="1" applyFont="1" applyBorder="1" applyAlignment="1">
      <alignment/>
    </xf>
    <xf numFmtId="38" fontId="5" fillId="0" borderId="2" xfId="15" applyNumberFormat="1" applyFont="1" applyBorder="1" applyAlignment="1">
      <alignment/>
    </xf>
    <xf numFmtId="43" fontId="5" fillId="0" borderId="0" xfId="15" applyFont="1" applyAlignment="1">
      <alignment/>
    </xf>
    <xf numFmtId="174" fontId="4" fillId="0" borderId="0" xfId="15" applyNumberFormat="1" applyFont="1" applyAlignment="1" quotePrefix="1">
      <alignment horizontal="center"/>
    </xf>
    <xf numFmtId="43" fontId="5" fillId="0" borderId="0" xfId="15" applyFont="1" applyAlignment="1">
      <alignment/>
    </xf>
    <xf numFmtId="43" fontId="5" fillId="0" borderId="0" xfId="15" applyFont="1" applyAlignment="1">
      <alignment horizontal="center"/>
    </xf>
    <xf numFmtId="40" fontId="5" fillId="0" borderId="0" xfId="15" applyNumberFormat="1" applyFont="1" applyAlignment="1">
      <alignment/>
    </xf>
    <xf numFmtId="40" fontId="5" fillId="0" borderId="0" xfId="15" applyNumberFormat="1" applyFont="1" applyBorder="1" applyAlignment="1">
      <alignment/>
    </xf>
    <xf numFmtId="43" fontId="5" fillId="0" borderId="0" xfId="15" applyNumberFormat="1" applyFont="1" applyBorder="1" applyAlignment="1">
      <alignment/>
    </xf>
    <xf numFmtId="43" fontId="5" fillId="0" borderId="0" xfId="15" applyNumberFormat="1" applyFont="1" applyAlignment="1">
      <alignment/>
    </xf>
    <xf numFmtId="43" fontId="5" fillId="0" borderId="0" xfId="0" applyNumberFormat="1" applyFont="1" applyAlignment="1">
      <alignment/>
    </xf>
    <xf numFmtId="0" fontId="5" fillId="0" borderId="0" xfId="0" applyFont="1" applyAlignment="1">
      <alignment horizontal="center"/>
    </xf>
    <xf numFmtId="0" fontId="4" fillId="0" borderId="0" xfId="0" applyFont="1" applyAlignment="1">
      <alignment horizontal="center"/>
    </xf>
    <xf numFmtId="173" fontId="4" fillId="0" borderId="0" xfId="15" applyNumberFormat="1" applyFont="1" applyAlignment="1">
      <alignment horizontal="center"/>
    </xf>
    <xf numFmtId="43" fontId="4" fillId="0" borderId="0" xfId="15" applyFont="1" applyAlignment="1">
      <alignment horizontal="center" vertical="center"/>
    </xf>
    <xf numFmtId="0" fontId="5" fillId="0" borderId="0" xfId="0" applyFont="1" applyFill="1" applyAlignment="1">
      <alignment/>
    </xf>
    <xf numFmtId="43" fontId="5" fillId="0" borderId="0" xfId="15" applyNumberFormat="1" applyFont="1" applyFill="1" applyBorder="1" applyAlignment="1">
      <alignment/>
    </xf>
    <xf numFmtId="43" fontId="4" fillId="0" borderId="0" xfId="15" applyFont="1" applyAlignment="1">
      <alignment/>
    </xf>
    <xf numFmtId="43" fontId="4" fillId="0" borderId="0" xfId="15" applyFont="1" applyAlignment="1">
      <alignment horizontal="right"/>
    </xf>
    <xf numFmtId="173" fontId="4" fillId="0" borderId="0" xfId="15" applyNumberFormat="1" applyFont="1" applyAlignment="1">
      <alignment horizontal="right"/>
    </xf>
    <xf numFmtId="43" fontId="5" fillId="0" borderId="0" xfId="15" applyFont="1" applyAlignment="1">
      <alignment horizontal="right"/>
    </xf>
    <xf numFmtId="43" fontId="5" fillId="0" borderId="0" xfId="15" applyNumberFormat="1" applyFont="1" applyFill="1" applyAlignment="1">
      <alignment/>
    </xf>
    <xf numFmtId="43" fontId="5" fillId="0" borderId="0" xfId="0" applyNumberFormat="1" applyFont="1" applyFill="1" applyAlignment="1">
      <alignment/>
    </xf>
    <xf numFmtId="0" fontId="4" fillId="0" borderId="0" xfId="0" applyFont="1" applyAlignment="1">
      <alignment horizontal="left" vertical="center"/>
    </xf>
    <xf numFmtId="174" fontId="5" fillId="0" borderId="0" xfId="15" applyNumberFormat="1" applyFont="1" applyBorder="1" applyAlignment="1">
      <alignment/>
    </xf>
    <xf numFmtId="0" fontId="5" fillId="0" borderId="0" xfId="0" applyFont="1" applyAlignment="1">
      <alignment wrapText="1"/>
    </xf>
    <xf numFmtId="0" fontId="5"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87" fontId="5" fillId="0" borderId="0" xfId="15" applyNumberFormat="1" applyFont="1" applyAlignment="1">
      <alignment horizontal="centerContinuous"/>
    </xf>
    <xf numFmtId="0" fontId="4" fillId="0" borderId="0" xfId="0" applyFont="1" applyBorder="1" applyAlignment="1">
      <alignment/>
    </xf>
    <xf numFmtId="0" fontId="5" fillId="0" borderId="0" xfId="0" applyFont="1" applyAlignment="1">
      <alignment horizontal="centerContinuous"/>
    </xf>
    <xf numFmtId="15" fontId="5" fillId="0" borderId="0" xfId="0" applyNumberFormat="1" applyFont="1" applyAlignment="1">
      <alignment horizontal="center"/>
    </xf>
    <xf numFmtId="15" fontId="5" fillId="0" borderId="0" xfId="0" applyNumberFormat="1" applyFont="1" applyAlignment="1" quotePrefix="1">
      <alignment horizontal="left"/>
    </xf>
    <xf numFmtId="15" fontId="5" fillId="0" borderId="0" xfId="0" applyNumberFormat="1" applyFont="1" applyAlignment="1" quotePrefix="1">
      <alignment horizontal="centerContinuous"/>
    </xf>
    <xf numFmtId="0" fontId="6" fillId="0" borderId="0" xfId="0" applyFont="1" applyAlignment="1">
      <alignment horizontal="left"/>
    </xf>
    <xf numFmtId="0" fontId="4" fillId="0" borderId="0" xfId="0" applyFont="1" applyFill="1" applyAlignment="1">
      <alignment/>
    </xf>
    <xf numFmtId="3" fontId="5" fillId="0" borderId="0" xfId="0" applyNumberFormat="1" applyFont="1" applyAlignment="1">
      <alignment/>
    </xf>
    <xf numFmtId="0" fontId="5" fillId="0" borderId="0" xfId="0" applyFont="1" applyAlignment="1" quotePrefix="1">
      <alignment/>
    </xf>
    <xf numFmtId="0" fontId="6" fillId="0" borderId="0" xfId="0" applyFont="1" applyAlignment="1">
      <alignment/>
    </xf>
    <xf numFmtId="3" fontId="5" fillId="0" borderId="0" xfId="15" applyNumberFormat="1" applyFont="1" applyAlignment="1">
      <alignment horizontal="center"/>
    </xf>
    <xf numFmtId="3" fontId="5" fillId="0" borderId="3" xfId="15" applyNumberFormat="1" applyFont="1" applyBorder="1" applyAlignment="1">
      <alignment horizontal="center"/>
    </xf>
    <xf numFmtId="0" fontId="5" fillId="0" borderId="0" xfId="0" applyFont="1" applyAlignment="1">
      <alignment/>
    </xf>
    <xf numFmtId="38" fontId="5" fillId="0" borderId="0" xfId="0" applyNumberFormat="1" applyFont="1" applyBorder="1" applyAlignment="1">
      <alignment horizontal="right"/>
    </xf>
    <xf numFmtId="3" fontId="5" fillId="0" borderId="0" xfId="15" applyNumberFormat="1" applyFont="1" applyBorder="1" applyAlignment="1">
      <alignment horizontal="right"/>
    </xf>
    <xf numFmtId="43" fontId="5" fillId="0" borderId="0" xfId="15" applyFont="1" applyFill="1" applyAlignment="1">
      <alignment/>
    </xf>
    <xf numFmtId="43" fontId="5" fillId="0" borderId="1" xfId="15" applyFont="1" applyBorder="1" applyAlignment="1">
      <alignment/>
    </xf>
    <xf numFmtId="43" fontId="5" fillId="0" borderId="2" xfId="15" applyFont="1" applyBorder="1" applyAlignment="1">
      <alignment/>
    </xf>
    <xf numFmtId="173" fontId="4" fillId="0" borderId="0" xfId="15" applyNumberFormat="1" applyFont="1" applyAlignment="1" quotePrefix="1">
      <alignment horizontal="center"/>
    </xf>
    <xf numFmtId="0" fontId="4" fillId="0" borderId="0" xfId="0" applyFont="1" applyAlignment="1">
      <alignment horizontal="center" vertical="top" wrapText="1"/>
    </xf>
    <xf numFmtId="174" fontId="5" fillId="0" borderId="0" xfId="15" applyNumberFormat="1" applyFont="1" applyAlignment="1">
      <alignment horizontal="center"/>
    </xf>
    <xf numFmtId="174" fontId="5" fillId="0" borderId="0" xfId="15" applyNumberFormat="1" applyFont="1" applyAlignment="1">
      <alignment/>
    </xf>
    <xf numFmtId="43" fontId="4" fillId="0" borderId="4" xfId="15" applyFont="1" applyBorder="1" applyAlignment="1">
      <alignment horizontal="center"/>
    </xf>
    <xf numFmtId="0" fontId="5" fillId="0" borderId="4" xfId="0" applyFont="1" applyBorder="1" applyAlignment="1">
      <alignment/>
    </xf>
    <xf numFmtId="174" fontId="5" fillId="0" borderId="1" xfId="15" applyNumberFormat="1" applyFont="1" applyBorder="1" applyAlignment="1">
      <alignment/>
    </xf>
    <xf numFmtId="0" fontId="4" fillId="0" borderId="0" xfId="0" applyFont="1" applyFill="1" applyAlignment="1">
      <alignment horizontal="center"/>
    </xf>
    <xf numFmtId="0" fontId="0" fillId="0" borderId="0" xfId="0" applyAlignment="1">
      <alignment wrapText="1"/>
    </xf>
    <xf numFmtId="0" fontId="5" fillId="0" borderId="0" xfId="0" applyFont="1" applyFill="1" applyAlignment="1">
      <alignment horizontal="center"/>
    </xf>
    <xf numFmtId="15" fontId="5" fillId="0" borderId="0" xfId="0" applyNumberFormat="1" applyFont="1" applyFill="1" applyAlignment="1">
      <alignment horizontal="center"/>
    </xf>
    <xf numFmtId="0" fontId="5" fillId="0" borderId="0" xfId="0" applyFont="1" applyAlignment="1">
      <alignment horizontal="right"/>
    </xf>
    <xf numFmtId="190" fontId="5" fillId="0" borderId="0" xfId="15" applyNumberFormat="1" applyFont="1" applyBorder="1" applyAlignment="1">
      <alignment/>
    </xf>
    <xf numFmtId="0" fontId="7" fillId="0" borderId="0" xfId="0" applyFont="1" applyAlignment="1">
      <alignment/>
    </xf>
    <xf numFmtId="180" fontId="5" fillId="0" borderId="0" xfId="15" applyNumberFormat="1" applyFont="1" applyAlignment="1">
      <alignment horizontal="center"/>
    </xf>
    <xf numFmtId="174" fontId="5" fillId="0" borderId="0" xfId="0" applyNumberFormat="1" applyFont="1" applyFill="1" applyBorder="1" applyAlignment="1">
      <alignment horizontal="right"/>
    </xf>
    <xf numFmtId="174" fontId="5" fillId="0" borderId="5" xfId="15" applyNumberFormat="1" applyFont="1" applyBorder="1" applyAlignment="1">
      <alignment/>
    </xf>
    <xf numFmtId="174" fontId="5" fillId="0" borderId="0" xfId="15" applyNumberFormat="1" applyFont="1" applyBorder="1" applyAlignment="1">
      <alignment horizontal="center"/>
    </xf>
    <xf numFmtId="174" fontId="5" fillId="0" borderId="6" xfId="15" applyNumberFormat="1" applyFont="1" applyBorder="1" applyAlignment="1">
      <alignment horizontal="center"/>
    </xf>
    <xf numFmtId="174" fontId="5" fillId="0" borderId="7" xfId="15" applyNumberFormat="1" applyFont="1" applyBorder="1" applyAlignment="1">
      <alignment horizontal="center"/>
    </xf>
    <xf numFmtId="174" fontId="5" fillId="0" borderId="8" xfId="15" applyNumberFormat="1" applyFont="1" applyBorder="1" applyAlignment="1">
      <alignment horizontal="center"/>
    </xf>
    <xf numFmtId="174" fontId="5" fillId="0" borderId="3" xfId="15" applyNumberFormat="1" applyFont="1" applyBorder="1" applyAlignment="1">
      <alignment horizontal="center"/>
    </xf>
    <xf numFmtId="38" fontId="5" fillId="0" borderId="0" xfId="15" applyNumberFormat="1" applyFont="1" applyAlignment="1">
      <alignment/>
    </xf>
    <xf numFmtId="38" fontId="5" fillId="0" borderId="0" xfId="15" applyNumberFormat="1" applyFont="1" applyFill="1" applyAlignment="1">
      <alignment/>
    </xf>
    <xf numFmtId="38" fontId="5" fillId="0" borderId="4" xfId="15" applyNumberFormat="1" applyFont="1" applyBorder="1" applyAlignment="1">
      <alignment/>
    </xf>
    <xf numFmtId="38" fontId="5" fillId="0" borderId="3" xfId="15" applyNumberFormat="1" applyFont="1" applyBorder="1" applyAlignment="1">
      <alignment/>
    </xf>
    <xf numFmtId="174" fontId="5" fillId="0" borderId="0" xfId="15" applyNumberFormat="1" applyFont="1" applyFill="1" applyBorder="1" applyAlignment="1">
      <alignment/>
    </xf>
    <xf numFmtId="174" fontId="5" fillId="0" borderId="4" xfId="15" applyNumberFormat="1" applyFont="1" applyFill="1" applyBorder="1" applyAlignment="1">
      <alignment/>
    </xf>
    <xf numFmtId="174" fontId="5" fillId="0" borderId="4" xfId="15" applyNumberFormat="1" applyFont="1" applyBorder="1" applyAlignment="1">
      <alignment/>
    </xf>
    <xf numFmtId="174" fontId="5" fillId="0" borderId="5" xfId="15" applyNumberFormat="1" applyFont="1" applyFill="1" applyBorder="1" applyAlignment="1">
      <alignment/>
    </xf>
    <xf numFmtId="174" fontId="5" fillId="0" borderId="0" xfId="15" applyNumberFormat="1" applyFont="1" applyFill="1" applyAlignment="1">
      <alignment/>
    </xf>
    <xf numFmtId="174" fontId="5" fillId="0" borderId="9" xfId="15" applyNumberFormat="1" applyFont="1" applyFill="1" applyBorder="1" applyAlignment="1">
      <alignment/>
    </xf>
    <xf numFmtId="0" fontId="0" fillId="0" borderId="0" xfId="0" applyAlignment="1">
      <alignment horizontal="justify" wrapText="1"/>
    </xf>
    <xf numFmtId="43" fontId="4" fillId="0" borderId="0" xfId="15" applyFont="1" applyAlignment="1">
      <alignment horizontal="center" vertical="center" wrapText="1"/>
    </xf>
    <xf numFmtId="43" fontId="5" fillId="0" borderId="0" xfId="15" applyFont="1" applyAlignment="1" quotePrefix="1">
      <alignment horizontal="center"/>
    </xf>
    <xf numFmtId="3" fontId="5" fillId="0" borderId="0" xfId="0" applyNumberFormat="1" applyFont="1" applyAlignment="1">
      <alignment horizontal="center"/>
    </xf>
    <xf numFmtId="0" fontId="5" fillId="0" borderId="0" xfId="0" applyFont="1" applyAlignment="1">
      <alignment horizontal="justify"/>
    </xf>
    <xf numFmtId="0" fontId="0" fillId="0" borderId="0" xfId="0" applyAlignment="1">
      <alignment horizontal="justify"/>
    </xf>
    <xf numFmtId="0" fontId="0" fillId="0" borderId="0" xfId="0" applyAlignment="1">
      <alignment/>
    </xf>
    <xf numFmtId="174" fontId="5" fillId="0" borderId="0" xfId="0" applyNumberFormat="1" applyFont="1" applyFill="1" applyAlignment="1">
      <alignment/>
    </xf>
    <xf numFmtId="0" fontId="0" fillId="0" borderId="0" xfId="0" applyFill="1" applyAlignment="1">
      <alignment horizontal="justify" wrapText="1"/>
    </xf>
    <xf numFmtId="3" fontId="5" fillId="0" borderId="0" xfId="0" applyNumberFormat="1" applyFont="1" applyFill="1" applyAlignment="1">
      <alignment horizontal="center"/>
    </xf>
    <xf numFmtId="9" fontId="5" fillId="0" borderId="0" xfId="24" applyFont="1" applyFill="1" applyAlignment="1">
      <alignment horizontal="center"/>
    </xf>
    <xf numFmtId="0" fontId="5" fillId="0" borderId="0" xfId="0" applyFont="1" applyAlignment="1">
      <alignment horizontal="center" vertical="top"/>
    </xf>
    <xf numFmtId="174" fontId="5" fillId="0" borderId="0" xfId="15" applyNumberFormat="1" applyFont="1" applyFill="1" applyAlignment="1">
      <alignment horizontal="center"/>
    </xf>
    <xf numFmtId="174" fontId="5" fillId="0" borderId="0" xfId="15" applyNumberFormat="1" applyFont="1" applyAlignment="1">
      <alignment/>
    </xf>
    <xf numFmtId="174" fontId="5" fillId="0" borderId="0" xfId="15" applyNumberFormat="1" applyFont="1" applyFill="1" applyAlignment="1">
      <alignment horizontal="right"/>
    </xf>
    <xf numFmtId="180" fontId="5" fillId="0" borderId="0" xfId="15" applyNumberFormat="1" applyFont="1" applyFill="1" applyAlignment="1">
      <alignment horizontal="right"/>
    </xf>
    <xf numFmtId="43" fontId="5" fillId="0" borderId="0" xfId="15" applyNumberFormat="1" applyFont="1" applyFill="1" applyAlignment="1">
      <alignment horizontal="left"/>
    </xf>
    <xf numFmtId="38" fontId="5" fillId="0" borderId="0" xfId="0" applyNumberFormat="1" applyFont="1" applyFill="1" applyAlignment="1">
      <alignment/>
    </xf>
    <xf numFmtId="0" fontId="0" fillId="0" borderId="0" xfId="0" applyAlignment="1">
      <alignment vertical="top" wrapText="1"/>
    </xf>
    <xf numFmtId="174" fontId="5" fillId="0" borderId="5" xfId="0" applyNumberFormat="1" applyFont="1" applyBorder="1" applyAlignment="1">
      <alignment/>
    </xf>
    <xf numFmtId="0" fontId="5" fillId="0" borderId="4" xfId="0" applyFont="1" applyBorder="1" applyAlignment="1">
      <alignment horizontal="center"/>
    </xf>
    <xf numFmtId="0" fontId="5" fillId="0" borderId="4" xfId="0" applyFont="1" applyBorder="1" applyAlignment="1">
      <alignment horizontal="right"/>
    </xf>
    <xf numFmtId="0" fontId="0" fillId="0" borderId="4" xfId="0" applyBorder="1" applyAlignment="1">
      <alignment vertical="top" wrapText="1"/>
    </xf>
    <xf numFmtId="15" fontId="5" fillId="0" borderId="4" xfId="0" applyNumberFormat="1" applyFont="1" applyBorder="1" applyAlignment="1" quotePrefix="1">
      <alignment horizontal="center"/>
    </xf>
    <xf numFmtId="0" fontId="0" fillId="0" borderId="4" xfId="0" applyBorder="1" applyAlignment="1">
      <alignment horizontal="justify" wrapText="1"/>
    </xf>
    <xf numFmtId="174" fontId="5" fillId="0" borderId="0" xfId="0" applyNumberFormat="1" applyFont="1" applyBorder="1" applyAlignment="1">
      <alignment/>
    </xf>
    <xf numFmtId="0" fontId="5" fillId="0" borderId="3" xfId="0" applyFont="1" applyBorder="1" applyAlignment="1">
      <alignment horizontal="left"/>
    </xf>
    <xf numFmtId="0" fontId="5" fillId="0" borderId="3" xfId="0" applyFont="1" applyBorder="1" applyAlignment="1">
      <alignment horizontal="center"/>
    </xf>
    <xf numFmtId="3" fontId="5" fillId="0" borderId="3" xfId="0" applyNumberFormat="1" applyFont="1" applyBorder="1" applyAlignment="1">
      <alignment horizontal="center"/>
    </xf>
    <xf numFmtId="174" fontId="5" fillId="2" borderId="0" xfId="15" applyNumberFormat="1" applyFont="1" applyFill="1" applyAlignment="1">
      <alignment/>
    </xf>
    <xf numFmtId="0" fontId="5" fillId="2" borderId="0" xfId="0" applyFont="1" applyFill="1" applyAlignment="1">
      <alignment/>
    </xf>
    <xf numFmtId="174" fontId="5" fillId="2" borderId="0" xfId="15" applyNumberFormat="1" applyFont="1" applyFill="1" applyAlignment="1">
      <alignment horizontal="center"/>
    </xf>
    <xf numFmtId="43" fontId="5" fillId="2" borderId="0" xfId="15" applyFont="1" applyFill="1" applyAlignment="1">
      <alignment/>
    </xf>
    <xf numFmtId="38" fontId="5" fillId="2" borderId="0" xfId="15" applyNumberFormat="1" applyFont="1" applyFill="1" applyBorder="1" applyAlignment="1">
      <alignment/>
    </xf>
    <xf numFmtId="43" fontId="4" fillId="2" borderId="0" xfId="15" applyFont="1" applyFill="1" applyAlignment="1">
      <alignment horizontal="center"/>
    </xf>
    <xf numFmtId="0" fontId="5" fillId="2" borderId="0" xfId="0" applyFont="1" applyFill="1" applyBorder="1" applyAlignment="1">
      <alignment/>
    </xf>
    <xf numFmtId="0" fontId="4" fillId="2" borderId="0" xfId="0" applyFont="1" applyFill="1" applyAlignment="1">
      <alignment/>
    </xf>
    <xf numFmtId="43" fontId="4" fillId="2" borderId="4" xfId="15" applyFont="1" applyFill="1" applyBorder="1" applyAlignment="1">
      <alignment horizontal="center"/>
    </xf>
    <xf numFmtId="0" fontId="5" fillId="2" borderId="4" xfId="0" applyFont="1" applyFill="1" applyBorder="1" applyAlignment="1">
      <alignment/>
    </xf>
    <xf numFmtId="43" fontId="4" fillId="0" borderId="4" xfId="15" applyFont="1" applyBorder="1" applyAlignment="1">
      <alignment horizontal="center" vertical="top" wrapText="1"/>
    </xf>
    <xf numFmtId="173" fontId="4" fillId="0" borderId="4" xfId="15" applyNumberFormat="1" applyFont="1" applyBorder="1" applyAlignment="1" quotePrefix="1">
      <alignment horizontal="center" vertical="center" wrapText="1"/>
    </xf>
    <xf numFmtId="0" fontId="4" fillId="0" borderId="0" xfId="0" applyFont="1" applyBorder="1" applyAlignment="1">
      <alignment horizontal="center" vertical="center" wrapText="1"/>
    </xf>
    <xf numFmtId="43" fontId="4" fillId="0" borderId="0" xfId="15" applyFont="1" applyBorder="1" applyAlignment="1">
      <alignment horizontal="right" vertical="center"/>
    </xf>
    <xf numFmtId="173" fontId="4" fillId="0" borderId="4" xfId="15" applyNumberFormat="1" applyFont="1" applyBorder="1" applyAlignment="1" quotePrefix="1">
      <alignment horizontal="center"/>
    </xf>
    <xf numFmtId="174" fontId="5" fillId="0" borderId="0" xfId="15" applyNumberFormat="1" applyFont="1" applyFill="1" applyBorder="1" applyAlignment="1">
      <alignment horizontal="center"/>
    </xf>
    <xf numFmtId="174" fontId="5" fillId="0" borderId="4" xfId="15" applyNumberFormat="1" applyFont="1" applyFill="1" applyBorder="1" applyAlignment="1">
      <alignment horizontal="center"/>
    </xf>
    <xf numFmtId="174" fontId="5" fillId="0" borderId="6" xfId="15" applyNumberFormat="1" applyFont="1" applyFill="1" applyBorder="1" applyAlignment="1">
      <alignment horizontal="center"/>
    </xf>
    <xf numFmtId="174" fontId="5" fillId="0" borderId="7" xfId="15" applyNumberFormat="1" applyFont="1" applyFill="1" applyBorder="1" applyAlignment="1">
      <alignment horizontal="center"/>
    </xf>
    <xf numFmtId="0" fontId="5" fillId="0" borderId="0" xfId="0" applyFont="1" applyAlignment="1">
      <alignment horizontal="justify" wrapText="1"/>
    </xf>
    <xf numFmtId="0" fontId="0" fillId="0" borderId="0" xfId="0" applyAlignment="1">
      <alignment horizontal="justify" vertical="center" wrapText="1"/>
    </xf>
    <xf numFmtId="174" fontId="5" fillId="0" borderId="4" xfId="15" applyNumberFormat="1" applyFont="1" applyBorder="1" applyAlignment="1">
      <alignment horizontal="center"/>
    </xf>
    <xf numFmtId="0" fontId="0" fillId="0" borderId="0" xfId="0" applyBorder="1" applyAlignment="1">
      <alignment horizontal="justify" wrapText="1"/>
    </xf>
    <xf numFmtId="0" fontId="5" fillId="0" borderId="0" xfId="0" applyFont="1" applyBorder="1" applyAlignment="1">
      <alignment horizontal="center"/>
    </xf>
    <xf numFmtId="38" fontId="5" fillId="0" borderId="0" xfId="15" applyNumberFormat="1" applyFont="1" applyFill="1" applyAlignment="1">
      <alignment horizontal="right"/>
    </xf>
    <xf numFmtId="37" fontId="5" fillId="0" borderId="0" xfId="15" applyNumberFormat="1" applyFont="1" applyFill="1" applyAlignment="1">
      <alignment horizontal="center"/>
    </xf>
    <xf numFmtId="37" fontId="5" fillId="0" borderId="3" xfId="0" applyNumberFormat="1" applyFont="1" applyFill="1" applyBorder="1" applyAlignment="1">
      <alignment horizontal="center"/>
    </xf>
    <xf numFmtId="38" fontId="4" fillId="0" borderId="0" xfId="0" applyNumberFormat="1" applyFont="1" applyAlignment="1">
      <alignment horizontal="center" vertical="top" wrapText="1"/>
    </xf>
    <xf numFmtId="0" fontId="0" fillId="0" borderId="0" xfId="0" applyAlignment="1">
      <alignment horizontal="center" vertical="top" wrapText="1"/>
    </xf>
    <xf numFmtId="0" fontId="5" fillId="0" borderId="0" xfId="0" applyFont="1" applyAlignment="1">
      <alignment wrapText="1"/>
    </xf>
    <xf numFmtId="0" fontId="0" fillId="0" borderId="0" xfId="0" applyAlignment="1">
      <alignment wrapText="1"/>
    </xf>
    <xf numFmtId="0" fontId="5"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Alignment="1">
      <alignment horizontal="justify" vertical="center" wrapText="1"/>
    </xf>
    <xf numFmtId="0" fontId="5" fillId="0" borderId="0" xfId="0" applyFont="1" applyFill="1" applyAlignment="1">
      <alignment vertical="top" wrapText="1"/>
    </xf>
    <xf numFmtId="0" fontId="0" fillId="0" borderId="0" xfId="0" applyFill="1" applyAlignment="1">
      <alignment vertical="top" wrapText="1"/>
    </xf>
    <xf numFmtId="0" fontId="5" fillId="0" borderId="0" xfId="0" applyFont="1" applyAlignment="1">
      <alignment horizontal="justify" vertical="center" wrapText="1"/>
    </xf>
    <xf numFmtId="0" fontId="5" fillId="0" borderId="0" xfId="0" applyFont="1" applyAlignment="1">
      <alignment horizontal="justify"/>
    </xf>
    <xf numFmtId="0" fontId="0" fillId="0" borderId="0" xfId="0" applyAlignment="1">
      <alignment horizontal="justify"/>
    </xf>
    <xf numFmtId="0" fontId="5" fillId="0" borderId="1" xfId="0" applyFont="1" applyBorder="1" applyAlignment="1">
      <alignment horizontal="center" vertical="top"/>
    </xf>
    <xf numFmtId="0" fontId="5"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horizontal="justify" wrapText="1"/>
    </xf>
    <xf numFmtId="0" fontId="0" fillId="0" borderId="0" xfId="0" applyAlignment="1">
      <alignment horizontal="justify" wrapText="1"/>
    </xf>
    <xf numFmtId="0" fontId="5" fillId="0" borderId="0" xfId="0" applyFont="1" applyFill="1" applyAlignment="1" quotePrefix="1">
      <alignment wrapText="1"/>
    </xf>
    <xf numFmtId="0" fontId="5" fillId="0" borderId="0" xfId="0" applyFont="1" applyAlignment="1" quotePrefix="1">
      <alignment wrapText="1"/>
    </xf>
    <xf numFmtId="0" fontId="5" fillId="0" borderId="0" xfId="0" applyFont="1" applyFill="1" applyAlignment="1">
      <alignment wrapText="1"/>
    </xf>
    <xf numFmtId="0" fontId="5" fillId="0" borderId="0" xfId="0" applyFont="1" applyAlignment="1">
      <alignment horizontal="justify" vertical="top" wrapText="1"/>
    </xf>
    <xf numFmtId="0" fontId="0" fillId="0" borderId="0" xfId="0" applyAlignment="1">
      <alignment horizontal="justify" vertical="top" wrapText="1"/>
    </xf>
    <xf numFmtId="0" fontId="5" fillId="0" borderId="0" xfId="0" applyNumberFormat="1" applyFont="1" applyAlignment="1">
      <alignment horizontal="justify" wrapText="1"/>
    </xf>
    <xf numFmtId="0" fontId="6" fillId="0" borderId="0" xfId="0" applyFont="1" applyAlignment="1">
      <alignment horizontal="left" wrapText="1"/>
    </xf>
    <xf numFmtId="0" fontId="5" fillId="0" borderId="0" xfId="0" applyFont="1" applyFill="1" applyAlignment="1">
      <alignment horizontal="justify" vertical="top" wrapText="1"/>
    </xf>
    <xf numFmtId="0" fontId="0" fillId="0" borderId="0" xfId="0" applyAlignment="1">
      <alignment horizontal="justify"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Fin Stmt Sep 05" xfId="21"/>
    <cellStyle name="Normal_GP Conso 2001" xfId="22"/>
    <cellStyle name="Normal_WBS" xfId="23"/>
    <cellStyle name="Percent" xfId="24"/>
    <cellStyle name="千位分隔_BS (Jun)"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C1:N41"/>
  <sheetViews>
    <sheetView showGridLines="0" showZeros="0" workbookViewId="0" topLeftCell="B1">
      <selection activeCell="O2" sqref="O2"/>
    </sheetView>
  </sheetViews>
  <sheetFormatPr defaultColWidth="9.00390625" defaultRowHeight="14.25"/>
  <cols>
    <col min="1" max="1" width="2.375" style="3" customWidth="1"/>
    <col min="2" max="2" width="2.125" style="3" customWidth="1"/>
    <col min="3" max="3" width="31.375" style="3" customWidth="1"/>
    <col min="4" max="5" width="3.125" style="3" customWidth="1"/>
    <col min="6" max="6" width="9.375" style="5" customWidth="1"/>
    <col min="7" max="7" width="2.375" style="5" customWidth="1"/>
    <col min="8" max="8" width="9.50390625" style="5" customWidth="1"/>
    <col min="9" max="9" width="6.625" style="5" customWidth="1"/>
    <col min="10" max="10" width="10.50390625" style="3" customWidth="1"/>
    <col min="11" max="11" width="3.75390625" style="3" customWidth="1"/>
    <col min="12" max="12" width="9.00390625" style="3" customWidth="1"/>
    <col min="13" max="13" width="5.875" style="3" customWidth="1"/>
    <col min="14" max="16384" width="9.00390625" style="3" customWidth="1"/>
  </cols>
  <sheetData>
    <row r="1" spans="3:9" ht="15">
      <c r="C1" s="36" t="s">
        <v>42</v>
      </c>
      <c r="D1" s="37"/>
      <c r="E1" s="37"/>
      <c r="F1"/>
      <c r="G1"/>
      <c r="H1" s="14"/>
      <c r="I1" s="14"/>
    </row>
    <row r="2" spans="3:9" ht="12.75" customHeight="1">
      <c r="C2" s="36" t="s">
        <v>24</v>
      </c>
      <c r="D2" s="37"/>
      <c r="E2" s="37"/>
      <c r="F2"/>
      <c r="G2"/>
      <c r="H2" s="14"/>
      <c r="I2" s="14"/>
    </row>
    <row r="3" spans="3:9" ht="12" customHeight="1">
      <c r="C3" s="36" t="s">
        <v>25</v>
      </c>
      <c r="D3" s="37"/>
      <c r="E3" s="37"/>
      <c r="F3"/>
      <c r="G3"/>
      <c r="H3" s="14"/>
      <c r="I3" s="14"/>
    </row>
    <row r="4" spans="4:9" ht="12" customHeight="1">
      <c r="D4" s="37"/>
      <c r="E4" s="37"/>
      <c r="F4"/>
      <c r="G4"/>
      <c r="H4" s="14"/>
      <c r="I4" s="14"/>
    </row>
    <row r="5" spans="3:9" ht="12" customHeight="1">
      <c r="C5" s="36" t="s">
        <v>206</v>
      </c>
      <c r="D5" s="37"/>
      <c r="E5" s="37"/>
      <c r="F5"/>
      <c r="G5"/>
      <c r="H5" s="14"/>
      <c r="I5" s="14"/>
    </row>
    <row r="6" spans="3:9" ht="12" customHeight="1">
      <c r="C6" s="36"/>
      <c r="D6" s="37"/>
      <c r="E6" s="37"/>
      <c r="F6"/>
      <c r="G6"/>
      <c r="H6" s="14"/>
      <c r="I6" s="14"/>
    </row>
    <row r="7" spans="6:12" ht="12.75">
      <c r="F7" s="145" t="s">
        <v>83</v>
      </c>
      <c r="G7" s="146"/>
      <c r="H7" s="146"/>
      <c r="J7" s="145" t="s">
        <v>86</v>
      </c>
      <c r="K7" s="146"/>
      <c r="L7" s="146"/>
    </row>
    <row r="8" spans="6:13" ht="12.75">
      <c r="F8" s="146"/>
      <c r="G8" s="146"/>
      <c r="H8" s="146"/>
      <c r="I8" s="32"/>
      <c r="J8" s="146"/>
      <c r="K8" s="146"/>
      <c r="L8" s="146"/>
      <c r="M8" s="32"/>
    </row>
    <row r="9" spans="6:13" ht="40.5" customHeight="1">
      <c r="F9" s="90" t="s">
        <v>84</v>
      </c>
      <c r="G9" s="23"/>
      <c r="H9" s="90" t="s">
        <v>85</v>
      </c>
      <c r="I9" s="26"/>
      <c r="J9" s="90" t="s">
        <v>194</v>
      </c>
      <c r="K9" s="23"/>
      <c r="L9" s="90" t="s">
        <v>194</v>
      </c>
      <c r="M9" s="26"/>
    </row>
    <row r="10" spans="6:13" ht="12.75">
      <c r="F10" s="132" t="s">
        <v>191</v>
      </c>
      <c r="G10" s="12"/>
      <c r="H10" s="132" t="s">
        <v>193</v>
      </c>
      <c r="I10" s="22"/>
      <c r="J10" s="132" t="s">
        <v>191</v>
      </c>
      <c r="K10" s="12"/>
      <c r="L10" s="132" t="s">
        <v>193</v>
      </c>
      <c r="M10" s="22"/>
    </row>
    <row r="11" spans="6:13" ht="12.75">
      <c r="F11" s="4" t="s">
        <v>5</v>
      </c>
      <c r="G11" s="4"/>
      <c r="H11" s="4" t="s">
        <v>5</v>
      </c>
      <c r="I11" s="4"/>
      <c r="J11" s="4" t="s">
        <v>5</v>
      </c>
      <c r="K11" s="4"/>
      <c r="L11" s="4" t="s">
        <v>5</v>
      </c>
      <c r="M11" s="4"/>
    </row>
    <row r="12" spans="6:11" ht="12.75">
      <c r="F12" s="4"/>
      <c r="G12" s="4"/>
      <c r="H12" s="3"/>
      <c r="I12" s="3"/>
      <c r="J12" s="4"/>
      <c r="K12" s="4"/>
    </row>
    <row r="13" spans="3:14" ht="12.75">
      <c r="C13" s="3" t="s">
        <v>43</v>
      </c>
      <c r="F13" s="79">
        <v>10565</v>
      </c>
      <c r="G13" s="79"/>
      <c r="H13" s="79">
        <v>7236.37</v>
      </c>
      <c r="I13" s="79"/>
      <c r="J13" s="79">
        <v>26699</v>
      </c>
      <c r="K13" s="79"/>
      <c r="L13" s="79">
        <v>12732.08</v>
      </c>
      <c r="M13" s="11"/>
      <c r="N13" s="5"/>
    </row>
    <row r="14" spans="6:14" ht="12.75">
      <c r="F14" s="79"/>
      <c r="G14" s="79"/>
      <c r="H14" s="79"/>
      <c r="I14" s="79"/>
      <c r="J14" s="79"/>
      <c r="K14" s="79"/>
      <c r="L14" s="79"/>
      <c r="M14" s="11"/>
      <c r="N14" s="5"/>
    </row>
    <row r="15" spans="3:14" s="24" customFormat="1" ht="12.75">
      <c r="C15" s="24" t="s">
        <v>87</v>
      </c>
      <c r="F15" s="80">
        <v>-2530</v>
      </c>
      <c r="G15" s="80"/>
      <c r="H15" s="80">
        <v>-1779.39</v>
      </c>
      <c r="I15" s="80"/>
      <c r="J15" s="80">
        <v>-7060</v>
      </c>
      <c r="K15" s="80"/>
      <c r="L15" s="80">
        <v>-4466</v>
      </c>
      <c r="M15" s="54"/>
      <c r="N15" s="5"/>
    </row>
    <row r="16" spans="6:14" ht="12.75">
      <c r="F16" s="79"/>
      <c r="G16" s="79"/>
      <c r="H16" s="79"/>
      <c r="I16" s="79"/>
      <c r="J16" s="79"/>
      <c r="K16" s="79"/>
      <c r="L16" s="79"/>
      <c r="M16" s="11"/>
      <c r="N16" s="5"/>
    </row>
    <row r="17" spans="3:14" ht="12.75">
      <c r="C17" s="3" t="s">
        <v>88</v>
      </c>
      <c r="F17" s="81">
        <v>289.24</v>
      </c>
      <c r="G17" s="7"/>
      <c r="H17" s="139">
        <v>3.559</v>
      </c>
      <c r="I17" s="7"/>
      <c r="J17" s="81">
        <v>405.18</v>
      </c>
      <c r="K17" s="7"/>
      <c r="L17" s="81">
        <v>4.64</v>
      </c>
      <c r="M17" s="17"/>
      <c r="N17" s="5"/>
    </row>
    <row r="18" spans="6:14" ht="12.75">
      <c r="F18" s="79"/>
      <c r="G18" s="79"/>
      <c r="H18" s="79"/>
      <c r="I18" s="79"/>
      <c r="J18" s="79"/>
      <c r="K18" s="79"/>
      <c r="L18" s="79"/>
      <c r="M18" s="11"/>
      <c r="N18" s="5"/>
    </row>
    <row r="19" spans="3:14" ht="12.75">
      <c r="C19" s="3" t="s">
        <v>89</v>
      </c>
      <c r="F19" s="79">
        <f>SUM(F13:F17)</f>
        <v>8324.24</v>
      </c>
      <c r="G19" s="79"/>
      <c r="H19" s="79">
        <f>SUM(H13:H17)</f>
        <v>5460.539</v>
      </c>
      <c r="I19" s="79"/>
      <c r="J19" s="79">
        <f>SUM(J13:J17)</f>
        <v>20044.18</v>
      </c>
      <c r="K19" s="79"/>
      <c r="L19" s="79">
        <f>SUM(L13:L17)</f>
        <v>8270.72</v>
      </c>
      <c r="M19" s="15"/>
      <c r="N19" s="5"/>
    </row>
    <row r="20" spans="6:14" ht="12.75">
      <c r="F20" s="79"/>
      <c r="G20" s="79"/>
      <c r="H20" s="79"/>
      <c r="I20" s="79"/>
      <c r="J20" s="79"/>
      <c r="K20" s="79"/>
      <c r="L20" s="79"/>
      <c r="M20" s="11"/>
      <c r="N20" s="5"/>
    </row>
    <row r="21" spans="3:14" ht="12.75">
      <c r="C21" s="3" t="s">
        <v>90</v>
      </c>
      <c r="F21" s="7">
        <v>-2.09</v>
      </c>
      <c r="G21" s="7"/>
      <c r="H21" s="7">
        <v>-1</v>
      </c>
      <c r="I21" s="7"/>
      <c r="J21" s="7">
        <v>-5.85</v>
      </c>
      <c r="K21" s="7"/>
      <c r="L21" s="7">
        <v>-3</v>
      </c>
      <c r="M21" s="8"/>
      <c r="N21" s="5"/>
    </row>
    <row r="22" spans="6:14" ht="12.75">
      <c r="F22" s="81"/>
      <c r="G22" s="7"/>
      <c r="H22" s="81"/>
      <c r="I22" s="7"/>
      <c r="J22" s="81"/>
      <c r="K22" s="7"/>
      <c r="L22" s="81"/>
      <c r="M22" s="8"/>
      <c r="N22" s="5"/>
    </row>
    <row r="23" spans="3:14" ht="12.75">
      <c r="C23" s="3" t="s">
        <v>77</v>
      </c>
      <c r="F23" s="79">
        <f>SUM(F19:F21)</f>
        <v>8322.15</v>
      </c>
      <c r="G23" s="79"/>
      <c r="H23" s="79">
        <f>SUM(H19:H21)</f>
        <v>5459.539</v>
      </c>
      <c r="I23" s="79"/>
      <c r="J23" s="79">
        <f>SUM(J19:J21)</f>
        <v>20038.33</v>
      </c>
      <c r="K23" s="79"/>
      <c r="L23" s="79">
        <f>SUM(L19:L21)</f>
        <v>8267.72</v>
      </c>
      <c r="M23" s="15"/>
      <c r="N23" s="5"/>
    </row>
    <row r="24" spans="6:14" ht="12.75">
      <c r="F24" s="79"/>
      <c r="G24" s="79"/>
      <c r="J24" s="79"/>
      <c r="K24" s="79"/>
      <c r="L24" s="5"/>
      <c r="N24" s="5"/>
    </row>
    <row r="25" spans="3:14" ht="12.75">
      <c r="C25" s="3" t="s">
        <v>35</v>
      </c>
      <c r="F25" s="59">
        <v>-1.89</v>
      </c>
      <c r="G25" s="59"/>
      <c r="H25" s="59">
        <v>0</v>
      </c>
      <c r="I25" s="59"/>
      <c r="J25" s="59">
        <v>-22</v>
      </c>
      <c r="K25" s="79"/>
      <c r="L25" s="59">
        <v>0</v>
      </c>
      <c r="M25" s="11"/>
      <c r="N25" s="5"/>
    </row>
    <row r="26" spans="6:14" ht="12.75">
      <c r="F26" s="81"/>
      <c r="G26" s="7"/>
      <c r="H26" s="81"/>
      <c r="I26" s="7"/>
      <c r="J26" s="81"/>
      <c r="K26" s="7"/>
      <c r="L26" s="81"/>
      <c r="M26" s="8"/>
      <c r="N26" s="5"/>
    </row>
    <row r="27" spans="3:14" ht="12.75">
      <c r="C27" s="3" t="s">
        <v>91</v>
      </c>
      <c r="F27" s="79">
        <f>SUM(F23:F26)</f>
        <v>8320.26</v>
      </c>
      <c r="G27" s="79"/>
      <c r="H27" s="79">
        <f>SUM(H23:H26)</f>
        <v>5459.539</v>
      </c>
      <c r="I27" s="79"/>
      <c r="J27" s="79">
        <f>SUM(J23:J26)</f>
        <v>20016.33</v>
      </c>
      <c r="K27" s="79"/>
      <c r="L27" s="79">
        <f>SUM(L23:L26)</f>
        <v>8267.72</v>
      </c>
      <c r="M27" s="15"/>
      <c r="N27" s="5"/>
    </row>
    <row r="28" spans="6:14" ht="12.75">
      <c r="F28" s="79"/>
      <c r="G28" s="79"/>
      <c r="H28" s="79"/>
      <c r="I28" s="79"/>
      <c r="J28" s="79"/>
      <c r="K28" s="79"/>
      <c r="L28" s="79"/>
      <c r="M28" s="15"/>
      <c r="N28" s="5"/>
    </row>
    <row r="29" spans="3:14" ht="12.75">
      <c r="C29" s="3" t="s">
        <v>45</v>
      </c>
      <c r="F29" s="59">
        <v>0</v>
      </c>
      <c r="G29" s="59"/>
      <c r="H29" s="59">
        <v>0</v>
      </c>
      <c r="I29" s="59"/>
      <c r="J29" s="59">
        <v>0</v>
      </c>
      <c r="K29" s="59"/>
      <c r="L29" s="59">
        <v>0</v>
      </c>
      <c r="M29" s="15"/>
      <c r="N29" s="5"/>
    </row>
    <row r="30" spans="6:14" ht="12.75">
      <c r="F30" s="79"/>
      <c r="G30" s="79"/>
      <c r="H30" s="79"/>
      <c r="I30" s="79"/>
      <c r="J30" s="79"/>
      <c r="K30" s="79"/>
      <c r="L30" s="79"/>
      <c r="M30" s="15"/>
      <c r="N30" s="5"/>
    </row>
    <row r="31" spans="3:14" ht="13.5" thickBot="1">
      <c r="C31" s="3" t="s">
        <v>186</v>
      </c>
      <c r="F31" s="82">
        <f>SUM(F27:F29)</f>
        <v>8320.26</v>
      </c>
      <c r="G31" s="7"/>
      <c r="H31" s="82">
        <f>SUM(H27:H29)</f>
        <v>5459.539</v>
      </c>
      <c r="I31" s="7"/>
      <c r="J31" s="82">
        <f>SUM(J27:J29)</f>
        <v>20016.33</v>
      </c>
      <c r="K31" s="7"/>
      <c r="L31" s="82">
        <f>SUM(L27:L29)</f>
        <v>8267.72</v>
      </c>
      <c r="M31" s="16"/>
      <c r="N31" s="5"/>
    </row>
    <row r="32" spans="6:14" ht="13.5" thickTop="1">
      <c r="F32" s="7"/>
      <c r="G32" s="7"/>
      <c r="H32" s="11"/>
      <c r="I32" s="11"/>
      <c r="J32" s="7"/>
      <c r="K32" s="7"/>
      <c r="L32" s="11"/>
      <c r="M32" s="11"/>
      <c r="N32" s="5"/>
    </row>
    <row r="33" spans="3:13" ht="12.75">
      <c r="C33" s="3" t="s">
        <v>117</v>
      </c>
      <c r="F33" s="69" t="s">
        <v>39</v>
      </c>
      <c r="G33" s="7"/>
      <c r="H33" s="11"/>
      <c r="I33" s="11"/>
      <c r="J33" s="7"/>
      <c r="K33" s="7"/>
      <c r="L33" s="11"/>
      <c r="M33" s="11"/>
    </row>
    <row r="34" spans="3:13" ht="12.75">
      <c r="C34" s="3" t="s">
        <v>48</v>
      </c>
      <c r="F34" s="104">
        <f>($F$31/Notes!G220)*100</f>
        <v>2.2655575221238937</v>
      </c>
      <c r="G34" s="105"/>
      <c r="H34" s="104">
        <f>($H$31/Notes!H220)*100</f>
        <v>2.472781256873192</v>
      </c>
      <c r="I34" s="106" t="s">
        <v>118</v>
      </c>
      <c r="J34" s="104">
        <f>($J$31/Notes!I220)*100</f>
        <v>6.475393749216661</v>
      </c>
      <c r="K34" s="105"/>
      <c r="L34" s="104">
        <f>($L$31/Notes!J220)*100</f>
        <v>4.603203235929682</v>
      </c>
      <c r="M34" s="106" t="s">
        <v>118</v>
      </c>
    </row>
    <row r="35" spans="3:13" ht="12.75">
      <c r="C35" s="3" t="s">
        <v>49</v>
      </c>
      <c r="F35" s="104">
        <f>($F$31/Notes!G226)*100</f>
        <v>2.2655575221238937</v>
      </c>
      <c r="G35" s="106"/>
      <c r="H35" s="104">
        <f>($H$31/Notes!H226)*100</f>
        <v>2.3333249850799906</v>
      </c>
      <c r="I35" s="106" t="s">
        <v>118</v>
      </c>
      <c r="J35" s="104">
        <f>($J$31/Notes!I226)*100</f>
        <v>6.396378049657544</v>
      </c>
      <c r="K35" s="106"/>
      <c r="L35" s="104">
        <f>($L$31/Notes!J226)*100</f>
        <v>4.467349007428512</v>
      </c>
      <c r="M35" s="106" t="s">
        <v>118</v>
      </c>
    </row>
    <row r="36" spans="6:13" ht="12.75">
      <c r="F36" s="106"/>
      <c r="G36" s="106"/>
      <c r="H36" s="24"/>
      <c r="I36" s="24"/>
      <c r="J36" s="24"/>
      <c r="K36" s="24"/>
      <c r="L36" s="24"/>
      <c r="M36" s="24"/>
    </row>
    <row r="37" ht="12.75">
      <c r="C37" s="70" t="s">
        <v>119</v>
      </c>
    </row>
    <row r="40" spans="3:13" ht="12.75">
      <c r="C40" s="147" t="s">
        <v>185</v>
      </c>
      <c r="D40" s="148"/>
      <c r="E40" s="148"/>
      <c r="F40" s="148"/>
      <c r="G40" s="148"/>
      <c r="H40" s="148"/>
      <c r="I40" s="148"/>
      <c r="J40" s="148"/>
      <c r="K40" s="148"/>
      <c r="L40" s="148"/>
      <c r="M40" s="11"/>
    </row>
    <row r="41" spans="3:13" ht="12.75">
      <c r="C41" s="148"/>
      <c r="D41" s="148"/>
      <c r="E41" s="148"/>
      <c r="F41" s="148"/>
      <c r="G41" s="148"/>
      <c r="H41" s="148"/>
      <c r="I41" s="148"/>
      <c r="J41" s="148"/>
      <c r="K41" s="148"/>
      <c r="L41" s="148"/>
      <c r="M41" s="11"/>
    </row>
  </sheetData>
  <mergeCells count="3">
    <mergeCell ref="F7:H8"/>
    <mergeCell ref="J7:L8"/>
    <mergeCell ref="C40:L41"/>
  </mergeCells>
  <printOptions/>
  <pageMargins left="0.75" right="0.75" top="1" bottom="1" header="0.5" footer="0.5"/>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B1:I77"/>
  <sheetViews>
    <sheetView showGridLines="0" workbookViewId="0" topLeftCell="A1">
      <selection activeCell="E32" sqref="E32"/>
    </sheetView>
  </sheetViews>
  <sheetFormatPr defaultColWidth="9.00390625" defaultRowHeight="14.25"/>
  <cols>
    <col min="1" max="1" width="9.00390625" style="3" customWidth="1"/>
    <col min="2" max="2" width="3.75390625" style="3" customWidth="1"/>
    <col min="3" max="3" width="27.375" style="0" customWidth="1"/>
    <col min="4" max="4" width="1.625" style="0" customWidth="1"/>
    <col min="5" max="5" width="8.75390625" style="14" customWidth="1"/>
    <col min="6" max="6" width="2.625" style="14" customWidth="1"/>
    <col min="7" max="7" width="9.25390625" style="14" customWidth="1"/>
    <col min="8" max="8" width="6.25390625" style="11" customWidth="1"/>
    <col min="9" max="9" width="11.00390625" style="11" bestFit="1" customWidth="1"/>
    <col min="10" max="10" width="10.50390625" style="11" bestFit="1" customWidth="1"/>
    <col min="11" max="16384" width="9.00390625" style="3" customWidth="1"/>
  </cols>
  <sheetData>
    <row r="1" spans="2:3" ht="15">
      <c r="B1" s="36" t="s">
        <v>42</v>
      </c>
      <c r="C1" s="37"/>
    </row>
    <row r="2" spans="2:3" ht="15">
      <c r="B2" s="36" t="s">
        <v>24</v>
      </c>
      <c r="C2" s="37"/>
    </row>
    <row r="3" spans="2:3" ht="15">
      <c r="B3" s="36" t="s">
        <v>25</v>
      </c>
      <c r="C3" s="37"/>
    </row>
    <row r="4" ht="15">
      <c r="C4" s="37"/>
    </row>
    <row r="5" spans="2:3" ht="15">
      <c r="B5" s="36" t="s">
        <v>192</v>
      </c>
      <c r="C5" s="37"/>
    </row>
    <row r="6" spans="5:7" ht="15">
      <c r="E6" s="4"/>
      <c r="F6" s="4"/>
      <c r="G6" s="4"/>
    </row>
    <row r="7" spans="5:7" ht="51" customHeight="1">
      <c r="E7" s="130" t="s">
        <v>96</v>
      </c>
      <c r="F7" s="131"/>
      <c r="G7" s="130" t="s">
        <v>97</v>
      </c>
    </row>
    <row r="8" spans="5:8" ht="12.75" customHeight="1">
      <c r="E8" s="129" t="s">
        <v>191</v>
      </c>
      <c r="F8" s="28"/>
      <c r="G8" s="129" t="s">
        <v>98</v>
      </c>
      <c r="H8" s="13"/>
    </row>
    <row r="9" spans="5:8" ht="15">
      <c r="E9" s="27" t="s">
        <v>5</v>
      </c>
      <c r="F9" s="27"/>
      <c r="G9" s="27" t="s">
        <v>5</v>
      </c>
      <c r="H9" s="14"/>
    </row>
    <row r="10" spans="2:7" ht="15">
      <c r="B10" s="1" t="s">
        <v>123</v>
      </c>
      <c r="E10" s="29"/>
      <c r="F10" s="29"/>
      <c r="G10" s="11"/>
    </row>
    <row r="11" spans="2:7" ht="15">
      <c r="B11" s="3" t="s">
        <v>124</v>
      </c>
      <c r="E11" s="59">
        <v>1599</v>
      </c>
      <c r="F11" s="59"/>
      <c r="G11" s="72">
        <v>909.01</v>
      </c>
    </row>
    <row r="12" spans="2:7" ht="15">
      <c r="B12" s="3" t="s">
        <v>125</v>
      </c>
      <c r="E12" s="59">
        <v>19190</v>
      </c>
      <c r="F12" s="59"/>
      <c r="G12" s="60">
        <v>20900</v>
      </c>
    </row>
    <row r="13" spans="2:7" ht="15">
      <c r="B13" s="3" t="s">
        <v>126</v>
      </c>
      <c r="E13" s="59">
        <v>3642.69</v>
      </c>
      <c r="F13" s="59"/>
      <c r="G13" s="59">
        <v>2216.64</v>
      </c>
    </row>
    <row r="14" spans="5:7" ht="15">
      <c r="E14" s="73">
        <f>SUM(E11:E13)</f>
        <v>24431.69</v>
      </c>
      <c r="F14" s="74"/>
      <c r="G14" s="73">
        <f>SUM(G11:G13)</f>
        <v>24025.649999999998</v>
      </c>
    </row>
    <row r="15" spans="5:7" ht="15">
      <c r="E15" s="59"/>
      <c r="F15" s="59"/>
      <c r="G15" s="60"/>
    </row>
    <row r="16" spans="2:7" ht="15">
      <c r="B16" s="1" t="s">
        <v>6</v>
      </c>
      <c r="E16" s="59"/>
      <c r="F16" s="59"/>
      <c r="G16" s="60"/>
    </row>
    <row r="17" spans="2:7" ht="15">
      <c r="B17" s="3" t="s">
        <v>26</v>
      </c>
      <c r="E17" s="135">
        <v>19323</v>
      </c>
      <c r="F17" s="74"/>
      <c r="G17" s="75">
        <v>12428</v>
      </c>
    </row>
    <row r="18" spans="2:7" ht="15">
      <c r="B18" s="3" t="s">
        <v>94</v>
      </c>
      <c r="E18" s="136">
        <v>1271.16</v>
      </c>
      <c r="F18" s="74"/>
      <c r="G18" s="76">
        <v>234</v>
      </c>
    </row>
    <row r="19" spans="2:7" ht="15">
      <c r="B19" s="3" t="s">
        <v>40</v>
      </c>
      <c r="E19" s="136">
        <v>56481</v>
      </c>
      <c r="F19" s="74"/>
      <c r="G19" s="76">
        <v>3687</v>
      </c>
    </row>
    <row r="20" spans="5:7" ht="15">
      <c r="E20" s="77">
        <f>SUM(E17:E19)</f>
        <v>77075.16</v>
      </c>
      <c r="F20" s="74"/>
      <c r="G20" s="77">
        <f>SUM(G17:G19)</f>
        <v>16349</v>
      </c>
    </row>
    <row r="21" spans="5:7" ht="15">
      <c r="E21" s="76"/>
      <c r="F21" s="74"/>
      <c r="G21" s="76"/>
    </row>
    <row r="22" spans="2:7" ht="15">
      <c r="B22" s="1" t="s">
        <v>9</v>
      </c>
      <c r="E22" s="76"/>
      <c r="F22" s="74"/>
      <c r="G22" s="76"/>
    </row>
    <row r="23" spans="2:7" ht="15">
      <c r="B23" s="3" t="s">
        <v>27</v>
      </c>
      <c r="E23" s="76">
        <v>2167</v>
      </c>
      <c r="F23" s="74"/>
      <c r="G23" s="76">
        <v>931</v>
      </c>
    </row>
    <row r="24" spans="5:7" ht="15">
      <c r="E24" s="76"/>
      <c r="F24" s="74"/>
      <c r="G24" s="76"/>
    </row>
    <row r="25" spans="5:7" ht="15">
      <c r="E25" s="77">
        <f>SUM(E23:E24)</f>
        <v>2167</v>
      </c>
      <c r="F25" s="74"/>
      <c r="G25" s="77">
        <f>SUM(G23:G24)</f>
        <v>931</v>
      </c>
    </row>
    <row r="26" spans="2:7" ht="15">
      <c r="B26" s="3" t="s">
        <v>8</v>
      </c>
      <c r="E26" s="59">
        <f>E20-E25</f>
        <v>74908.16</v>
      </c>
      <c r="F26" s="59"/>
      <c r="G26" s="59">
        <f>G20-G25</f>
        <v>15418</v>
      </c>
    </row>
    <row r="27" spans="5:7" ht="15.75" thickBot="1">
      <c r="E27" s="78">
        <f>E14+E26</f>
        <v>99339.85</v>
      </c>
      <c r="F27" s="74"/>
      <c r="G27" s="78">
        <f>G14+G26</f>
        <v>39443.649999999994</v>
      </c>
    </row>
    <row r="28" spans="5:7" ht="15.75" thickTop="1">
      <c r="E28" s="59"/>
      <c r="F28" s="59"/>
      <c r="G28" s="59"/>
    </row>
    <row r="29" spans="2:7" ht="15">
      <c r="B29" s="1" t="s">
        <v>95</v>
      </c>
      <c r="E29" s="59"/>
      <c r="F29" s="59"/>
      <c r="G29" s="59"/>
    </row>
    <row r="30" spans="2:7" ht="15">
      <c r="B30" s="3" t="s">
        <v>7</v>
      </c>
      <c r="E30" s="59">
        <v>36725</v>
      </c>
      <c r="F30" s="59"/>
      <c r="G30" s="59">
        <v>22078.54</v>
      </c>
    </row>
    <row r="31" spans="2:7" ht="15">
      <c r="B31" s="3" t="s">
        <v>122</v>
      </c>
      <c r="E31" s="59">
        <v>0</v>
      </c>
      <c r="F31" s="59"/>
      <c r="G31" s="59">
        <v>6000</v>
      </c>
    </row>
    <row r="32" spans="2:9" ht="15">
      <c r="B32" s="3" t="s">
        <v>136</v>
      </c>
      <c r="E32" s="74">
        <v>62615</v>
      </c>
      <c r="F32" s="74"/>
      <c r="G32" s="74">
        <v>11365.08</v>
      </c>
      <c r="H32" s="8"/>
      <c r="I32" s="8"/>
    </row>
    <row r="33" spans="5:7" ht="15">
      <c r="E33" s="59"/>
      <c r="F33" s="59"/>
      <c r="G33" s="59"/>
    </row>
    <row r="34" spans="2:7" ht="15.75" thickBot="1">
      <c r="B34" s="3" t="s">
        <v>41</v>
      </c>
      <c r="E34" s="78">
        <f>SUM(E30:E33)</f>
        <v>99340</v>
      </c>
      <c r="F34" s="74"/>
      <c r="G34" s="78">
        <f>SUM(G30:G32)</f>
        <v>39443.62</v>
      </c>
    </row>
    <row r="35" ht="15.75" thickTop="1"/>
    <row r="36" spans="2:8" ht="15">
      <c r="B36" s="1" t="s">
        <v>127</v>
      </c>
      <c r="E36" s="71">
        <f>(E34-E12-E13)*100/367250</f>
        <v>20.83248740639891</v>
      </c>
      <c r="G36" s="71">
        <f>(G34-G31-G12-G13)*100/(22078.536*10)</f>
        <v>4.6773844062849115</v>
      </c>
      <c r="H36" s="11" t="s">
        <v>118</v>
      </c>
    </row>
    <row r="38" ht="15">
      <c r="B38" s="70" t="s">
        <v>119</v>
      </c>
    </row>
    <row r="43" spans="3:4" ht="12.75">
      <c r="C43" s="3"/>
      <c r="D43" s="3"/>
    </row>
    <row r="44" spans="3:4" ht="12.75">
      <c r="C44" s="3"/>
      <c r="D44" s="3"/>
    </row>
    <row r="45" spans="3:4" ht="12.75">
      <c r="C45" s="3"/>
      <c r="D45" s="3"/>
    </row>
    <row r="46" spans="2:4" ht="12.75">
      <c r="B46" s="3" t="s">
        <v>47</v>
      </c>
      <c r="C46" s="3"/>
      <c r="D46" s="3"/>
    </row>
    <row r="47" spans="2:4" ht="12.75">
      <c r="B47" s="3" t="s">
        <v>93</v>
      </c>
      <c r="C47" s="3"/>
      <c r="D47" s="3"/>
    </row>
    <row r="48" spans="3:4" ht="12.75">
      <c r="C48" s="3"/>
      <c r="D48" s="3"/>
    </row>
    <row r="49" spans="3:4" ht="12.75">
      <c r="C49" s="3"/>
      <c r="D49" s="3"/>
    </row>
    <row r="50" spans="3:4" ht="12.75">
      <c r="C50" s="3"/>
      <c r="D50" s="3"/>
    </row>
    <row r="51" spans="3:4" ht="12.75">
      <c r="C51" s="3"/>
      <c r="D51" s="3"/>
    </row>
    <row r="52" spans="3:4" ht="12.75">
      <c r="C52" s="3"/>
      <c r="D52" s="3"/>
    </row>
    <row r="53" spans="3:4" ht="12.75">
      <c r="C53" s="3"/>
      <c r="D53" s="3"/>
    </row>
    <row r="54" spans="3:4" ht="12.75">
      <c r="C54" s="3"/>
      <c r="D54" s="3"/>
    </row>
    <row r="55" spans="3:4" ht="12.75">
      <c r="C55" s="3"/>
      <c r="D55" s="3"/>
    </row>
    <row r="56" spans="3:4" ht="12.75">
      <c r="C56" s="3"/>
      <c r="D56" s="3"/>
    </row>
    <row r="57" spans="3:4" ht="12.75">
      <c r="C57" s="3"/>
      <c r="D57" s="3"/>
    </row>
    <row r="58" spans="3:4" ht="12.75">
      <c r="C58" s="3"/>
      <c r="D58" s="3"/>
    </row>
    <row r="59" spans="3:4" ht="12.75">
      <c r="C59" s="3"/>
      <c r="D59" s="3"/>
    </row>
    <row r="60" spans="3:4" ht="12.75">
      <c r="C60" s="3"/>
      <c r="D60" s="3"/>
    </row>
    <row r="61" spans="3:4" ht="12.75">
      <c r="C61" s="3"/>
      <c r="D61" s="3"/>
    </row>
    <row r="62" spans="3:4" ht="12.75">
      <c r="C62" s="3"/>
      <c r="D62" s="3"/>
    </row>
    <row r="63" spans="3:4" ht="12.75">
      <c r="C63" s="3"/>
      <c r="D63" s="3"/>
    </row>
    <row r="64" spans="3:4" ht="12.75">
      <c r="C64" s="3"/>
      <c r="D64" s="3"/>
    </row>
    <row r="65" spans="3:4" ht="12.75">
      <c r="C65" s="3"/>
      <c r="D65" s="3"/>
    </row>
    <row r="66" spans="3:4" ht="12.75">
      <c r="C66" s="3"/>
      <c r="D66" s="3"/>
    </row>
    <row r="67" spans="3:4" ht="12.75">
      <c r="C67" s="3"/>
      <c r="D67" s="3"/>
    </row>
    <row r="68" spans="3:4" ht="12.75">
      <c r="C68" s="3"/>
      <c r="D68" s="3"/>
    </row>
    <row r="69" spans="3:4" ht="12.75">
      <c r="C69" s="3"/>
      <c r="D69" s="3"/>
    </row>
    <row r="70" spans="3:4" ht="12.75">
      <c r="C70" s="3"/>
      <c r="D70" s="3"/>
    </row>
    <row r="71" spans="3:4" ht="12.75">
      <c r="C71" s="3"/>
      <c r="D71" s="3"/>
    </row>
    <row r="72" spans="3:4" ht="12.75">
      <c r="C72" s="3"/>
      <c r="D72" s="3"/>
    </row>
    <row r="73" spans="3:4" ht="12.75">
      <c r="C73" s="3"/>
      <c r="D73" s="3"/>
    </row>
    <row r="74" spans="3:4" ht="12.75">
      <c r="C74" s="3"/>
      <c r="D74" s="3"/>
    </row>
    <row r="75" spans="3:4" ht="12.75">
      <c r="C75" s="3"/>
      <c r="D75" s="3"/>
    </row>
    <row r="76" spans="3:4" ht="12.75">
      <c r="C76" s="3"/>
      <c r="D76" s="3"/>
    </row>
    <row r="77" spans="3:4" ht="12.75">
      <c r="C77" s="3"/>
      <c r="D77" s="6"/>
    </row>
  </sheetData>
  <sheetProtection selectLockedCells="1" selectUnlockedCells="1"/>
  <printOptions horizontalCentered="1"/>
  <pageMargins left="0.37" right="0.22" top="0.89" bottom="0.43" header="0.17" footer="0.26"/>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B2:K67"/>
  <sheetViews>
    <sheetView showGridLines="0" workbookViewId="0" topLeftCell="A1">
      <selection activeCell="I20" sqref="I20"/>
    </sheetView>
  </sheetViews>
  <sheetFormatPr defaultColWidth="9.00390625" defaultRowHeight="14.25"/>
  <cols>
    <col min="1" max="1" width="4.375" style="3" customWidth="1"/>
    <col min="2" max="2" width="2.125" style="3" customWidth="1"/>
    <col min="3" max="3" width="28.875" style="3" customWidth="1"/>
    <col min="4" max="4" width="6.375" style="3" customWidth="1"/>
    <col min="5" max="5" width="9.50390625" style="5" customWidth="1"/>
    <col min="6" max="6" width="9.25390625" style="5" customWidth="1"/>
    <col min="7" max="7" width="10.25390625" style="3" customWidth="1"/>
    <col min="8" max="8" width="12.00390625" style="3" customWidth="1"/>
    <col min="9" max="9" width="11.50390625" style="3" customWidth="1"/>
    <col min="10" max="16384" width="9.00390625" style="3" customWidth="1"/>
  </cols>
  <sheetData>
    <row r="2" spans="2:6" ht="12.75">
      <c r="B2" s="36" t="s">
        <v>42</v>
      </c>
      <c r="C2" s="1"/>
      <c r="D2" s="1"/>
      <c r="E2" s="2"/>
      <c r="F2" s="2"/>
    </row>
    <row r="3" spans="2:6" ht="12.75">
      <c r="B3" s="36" t="s">
        <v>24</v>
      </c>
      <c r="C3" s="1"/>
      <c r="D3" s="1"/>
      <c r="E3" s="2"/>
      <c r="F3" s="2"/>
    </row>
    <row r="4" spans="2:6" ht="12.75">
      <c r="B4" s="36" t="s">
        <v>25</v>
      </c>
      <c r="C4" s="1"/>
      <c r="D4" s="1"/>
      <c r="E4" s="2"/>
      <c r="F4" s="2"/>
    </row>
    <row r="5" spans="3:6" ht="12.75">
      <c r="C5" s="1"/>
      <c r="D5" s="1"/>
      <c r="E5" s="2"/>
      <c r="F5" s="2"/>
    </row>
    <row r="6" spans="2:6" ht="12.75">
      <c r="B6" s="36" t="s">
        <v>195</v>
      </c>
      <c r="C6" s="1"/>
      <c r="D6" s="1"/>
      <c r="E6" s="2"/>
      <c r="F6" s="2"/>
    </row>
    <row r="8" spans="5:9" ht="38.25">
      <c r="E8" s="128" t="s">
        <v>0</v>
      </c>
      <c r="F8" s="128" t="s">
        <v>50</v>
      </c>
      <c r="G8" s="128" t="s">
        <v>1</v>
      </c>
      <c r="H8" s="128" t="s">
        <v>22</v>
      </c>
      <c r="I8" s="128" t="s">
        <v>2</v>
      </c>
    </row>
    <row r="9" spans="5:9" ht="12.75">
      <c r="E9" s="4" t="s">
        <v>5</v>
      </c>
      <c r="F9" s="4" t="s">
        <v>5</v>
      </c>
      <c r="G9" s="4" t="s">
        <v>5</v>
      </c>
      <c r="H9" s="4" t="s">
        <v>5</v>
      </c>
      <c r="I9" s="4" t="s">
        <v>5</v>
      </c>
    </row>
    <row r="10" spans="3:6" ht="12.75">
      <c r="C10" s="1" t="s">
        <v>196</v>
      </c>
      <c r="E10" s="4"/>
      <c r="F10" s="3"/>
    </row>
    <row r="11" spans="3:6" ht="12.75">
      <c r="C11" s="1"/>
      <c r="E11" s="4"/>
      <c r="F11" s="3"/>
    </row>
    <row r="12" spans="3:9" ht="12.75" hidden="1">
      <c r="C12" s="119" t="s">
        <v>138</v>
      </c>
      <c r="D12" s="119"/>
      <c r="E12" s="120">
        <v>9988</v>
      </c>
      <c r="F12" s="121">
        <v>0</v>
      </c>
      <c r="G12" s="118">
        <v>2002.33</v>
      </c>
      <c r="H12" s="121">
        <v>0</v>
      </c>
      <c r="I12" s="122">
        <f>SUM(E12:H12)</f>
        <v>11990.33</v>
      </c>
    </row>
    <row r="13" spans="3:9" ht="12.75" hidden="1">
      <c r="C13" s="119"/>
      <c r="D13" s="119"/>
      <c r="E13" s="123"/>
      <c r="F13" s="121"/>
      <c r="G13" s="119"/>
      <c r="H13" s="121"/>
      <c r="I13" s="119"/>
    </row>
    <row r="14" spans="3:9" ht="12.75" hidden="1">
      <c r="C14" s="124" t="s">
        <v>148</v>
      </c>
      <c r="D14" s="119"/>
      <c r="E14" s="120">
        <v>12091</v>
      </c>
      <c r="F14" s="121">
        <v>0</v>
      </c>
      <c r="G14" s="118">
        <v>-2600</v>
      </c>
      <c r="H14" s="121">
        <v>0</v>
      </c>
      <c r="I14" s="122">
        <f>SUM(E14:H14)</f>
        <v>9491</v>
      </c>
    </row>
    <row r="15" spans="3:9" ht="12.75" hidden="1">
      <c r="C15" s="124"/>
      <c r="D15" s="119"/>
      <c r="E15" s="120"/>
      <c r="F15" s="121"/>
      <c r="G15" s="121"/>
      <c r="H15" s="121"/>
      <c r="I15" s="122"/>
    </row>
    <row r="16" spans="3:9" ht="12.75" hidden="1">
      <c r="C16" s="124" t="s">
        <v>149</v>
      </c>
      <c r="D16" s="119"/>
      <c r="E16" s="120">
        <v>6000</v>
      </c>
      <c r="F16" s="121">
        <v>0</v>
      </c>
      <c r="G16" s="121">
        <v>0</v>
      </c>
      <c r="H16" s="121">
        <v>0</v>
      </c>
      <c r="I16" s="122">
        <f>SUM(E16:H16)</f>
        <v>6000</v>
      </c>
    </row>
    <row r="17" spans="3:9" ht="12.75" hidden="1">
      <c r="C17" s="124"/>
      <c r="D17" s="119"/>
      <c r="E17" s="123"/>
      <c r="F17" s="121"/>
      <c r="G17" s="119"/>
      <c r="H17" s="121"/>
      <c r="I17" s="119"/>
    </row>
    <row r="18" spans="3:9" ht="12.75" hidden="1">
      <c r="C18" s="124" t="s">
        <v>3</v>
      </c>
      <c r="D18" s="119"/>
      <c r="E18" s="123">
        <v>0</v>
      </c>
      <c r="F18" s="121">
        <v>0</v>
      </c>
      <c r="G18" s="118">
        <v>11913.94</v>
      </c>
      <c r="H18" s="118">
        <v>48.82</v>
      </c>
      <c r="I18" s="122">
        <f>SUM(E18:H18)</f>
        <v>11962.76</v>
      </c>
    </row>
    <row r="19" spans="3:9" ht="12.75" hidden="1">
      <c r="C19" s="1"/>
      <c r="E19" s="61"/>
      <c r="F19" s="62"/>
      <c r="G19" s="62"/>
      <c r="H19" s="62"/>
      <c r="I19" s="62"/>
    </row>
    <row r="20" spans="3:9" ht="12.75">
      <c r="C20" s="3" t="s">
        <v>137</v>
      </c>
      <c r="E20" s="7">
        <f>SUM(E12:E18)</f>
        <v>28079</v>
      </c>
      <c r="F20" s="8">
        <v>0</v>
      </c>
      <c r="G20" s="7">
        <v>11316</v>
      </c>
      <c r="H20" s="7">
        <v>49</v>
      </c>
      <c r="I20" s="7">
        <f>SUM(E20:H20)</f>
        <v>39444</v>
      </c>
    </row>
    <row r="21" spans="5:9" ht="12.75">
      <c r="E21" s="7"/>
      <c r="F21" s="8"/>
      <c r="G21" s="7"/>
      <c r="H21" s="7"/>
      <c r="I21" s="7"/>
    </row>
    <row r="22" spans="3:9" ht="12.75">
      <c r="C22" s="6" t="s">
        <v>148</v>
      </c>
      <c r="D22" s="6"/>
      <c r="E22" s="83">
        <v>14646</v>
      </c>
      <c r="F22" s="83">
        <v>37455.428</v>
      </c>
      <c r="G22" s="8">
        <v>0</v>
      </c>
      <c r="H22" s="33">
        <v>0</v>
      </c>
      <c r="I22" s="60">
        <f>E22+G22+H22+F22</f>
        <v>52101.428</v>
      </c>
    </row>
    <row r="23" spans="3:9" ht="12.75">
      <c r="C23" s="6"/>
      <c r="D23" s="6"/>
      <c r="E23" s="83"/>
      <c r="F23" s="83"/>
      <c r="G23" s="8"/>
      <c r="H23" s="33"/>
      <c r="I23" s="60"/>
    </row>
    <row r="24" spans="3:9" ht="12.75">
      <c r="C24" s="6" t="s">
        <v>157</v>
      </c>
      <c r="D24" s="6"/>
      <c r="E24" s="83">
        <v>0</v>
      </c>
      <c r="F24" s="83">
        <f>-1790</f>
        <v>-1790</v>
      </c>
      <c r="G24" s="8">
        <v>0</v>
      </c>
      <c r="H24" s="33">
        <v>0</v>
      </c>
      <c r="I24" s="60">
        <f>E24+G24+H24+F24</f>
        <v>-1790</v>
      </c>
    </row>
    <row r="25" spans="3:11" ht="12.75">
      <c r="C25" s="6"/>
      <c r="D25" s="6"/>
      <c r="E25" s="8"/>
      <c r="F25" s="8"/>
      <c r="G25" s="8"/>
      <c r="H25" s="33"/>
      <c r="I25" s="60"/>
      <c r="K25" s="3" t="s">
        <v>39</v>
      </c>
    </row>
    <row r="26" spans="3:9" ht="12.75">
      <c r="C26" s="6" t="s">
        <v>153</v>
      </c>
      <c r="D26" s="6"/>
      <c r="E26" s="8">
        <v>0</v>
      </c>
      <c r="F26" s="83">
        <f>-4677</f>
        <v>-4677</v>
      </c>
      <c r="G26" s="8">
        <v>0</v>
      </c>
      <c r="H26" s="33">
        <v>0</v>
      </c>
      <c r="I26" s="60">
        <f>E26+G26+H26+F26</f>
        <v>-4677</v>
      </c>
    </row>
    <row r="27" spans="3:9" ht="12.75">
      <c r="C27" s="6"/>
      <c r="D27" s="6"/>
      <c r="E27" s="8"/>
      <c r="F27" s="8"/>
      <c r="G27" s="8"/>
      <c r="H27" s="33"/>
      <c r="I27" s="60"/>
    </row>
    <row r="28" spans="3:9" ht="12.75">
      <c r="C28" s="6" t="s">
        <v>150</v>
      </c>
      <c r="D28" s="6"/>
      <c r="E28" s="33">
        <v>-6000</v>
      </c>
      <c r="F28" s="8">
        <v>0</v>
      </c>
      <c r="G28" s="8">
        <v>0</v>
      </c>
      <c r="H28" s="33">
        <v>0</v>
      </c>
      <c r="I28" s="60">
        <f>E28+G28+H28</f>
        <v>-6000</v>
      </c>
    </row>
    <row r="29" spans="3:9" ht="12.75">
      <c r="C29" s="6"/>
      <c r="D29" s="6"/>
      <c r="E29" s="8"/>
      <c r="F29" s="8"/>
      <c r="G29" s="7"/>
      <c r="H29" s="33"/>
      <c r="I29" s="60"/>
    </row>
    <row r="30" spans="3:9" ht="12.75">
      <c r="C30" s="6" t="s">
        <v>3</v>
      </c>
      <c r="D30" s="6"/>
      <c r="E30" s="8">
        <v>0</v>
      </c>
      <c r="F30" s="8">
        <v>0</v>
      </c>
      <c r="G30" s="7">
        <v>20016</v>
      </c>
      <c r="H30" s="33">
        <v>0</v>
      </c>
      <c r="I30" s="60">
        <f>E30+G30+H30</f>
        <v>20016</v>
      </c>
    </row>
    <row r="31" spans="3:9" ht="12.75">
      <c r="C31" s="6"/>
      <c r="D31" s="6"/>
      <c r="E31" s="7"/>
      <c r="F31" s="8"/>
      <c r="G31" s="7"/>
      <c r="H31" s="7"/>
      <c r="I31" s="7"/>
    </row>
    <row r="32" spans="3:9" ht="12.75">
      <c r="C32" s="6" t="s">
        <v>120</v>
      </c>
      <c r="D32" s="6"/>
      <c r="E32" s="8">
        <v>0</v>
      </c>
      <c r="F32" s="8">
        <v>0</v>
      </c>
      <c r="G32" s="8">
        <v>0</v>
      </c>
      <c r="H32" s="33">
        <v>246</v>
      </c>
      <c r="I32" s="5">
        <f>E32+G32+H32</f>
        <v>246</v>
      </c>
    </row>
    <row r="33" spans="3:9" ht="12.75">
      <c r="C33" s="6"/>
      <c r="D33" s="6"/>
      <c r="E33" s="7"/>
      <c r="F33" s="8"/>
      <c r="G33" s="7"/>
      <c r="H33" s="7"/>
      <c r="I33" s="7"/>
    </row>
    <row r="34" spans="3:9" ht="12.75">
      <c r="C34" s="3" t="s">
        <v>197</v>
      </c>
      <c r="D34" s="6"/>
      <c r="E34" s="9">
        <f>SUM(E20:E33)</f>
        <v>36725</v>
      </c>
      <c r="F34" s="63">
        <f>SUM(F20:F33)</f>
        <v>30988.428</v>
      </c>
      <c r="G34" s="9">
        <f>SUM(G20:G33)</f>
        <v>31332</v>
      </c>
      <c r="H34" s="9">
        <f>SUM(H20:H33)</f>
        <v>295</v>
      </c>
      <c r="I34" s="9">
        <f>SUM(I20:I33)</f>
        <v>99340.428</v>
      </c>
    </row>
    <row r="35" spans="3:9" ht="13.5" thickBot="1">
      <c r="C35" s="6"/>
      <c r="D35" s="6"/>
      <c r="E35" s="10"/>
      <c r="F35" s="56"/>
      <c r="G35" s="10"/>
      <c r="H35" s="10"/>
      <c r="I35" s="10"/>
    </row>
    <row r="36" spans="3:9" ht="13.5" thickTop="1">
      <c r="C36" s="6"/>
      <c r="D36" s="6"/>
      <c r="E36" s="8"/>
      <c r="F36" s="8"/>
      <c r="G36" s="8"/>
      <c r="H36" s="8"/>
      <c r="I36" s="8"/>
    </row>
    <row r="37" spans="3:9" ht="12.75">
      <c r="C37" s="6"/>
      <c r="D37" s="6"/>
      <c r="E37" s="8"/>
      <c r="F37" s="8"/>
      <c r="G37" s="8"/>
      <c r="H37" s="8"/>
      <c r="I37" s="8"/>
    </row>
    <row r="38" spans="3:6" ht="12.75">
      <c r="C38" s="1" t="s">
        <v>198</v>
      </c>
      <c r="E38" s="4"/>
      <c r="F38" s="3"/>
    </row>
    <row r="39" spans="3:6" ht="12.75">
      <c r="C39" s="1"/>
      <c r="E39" s="4"/>
      <c r="F39" s="3"/>
    </row>
    <row r="40" spans="3:9" ht="12.75" hidden="1">
      <c r="C40" s="119" t="s">
        <v>139</v>
      </c>
      <c r="D40" s="119"/>
      <c r="E40" s="120">
        <v>1300</v>
      </c>
      <c r="F40" s="121">
        <v>0</v>
      </c>
      <c r="G40" s="118">
        <v>-929</v>
      </c>
      <c r="H40" s="121">
        <v>0</v>
      </c>
      <c r="I40" s="122">
        <f>SUM(E40:H40)</f>
        <v>371</v>
      </c>
    </row>
    <row r="41" spans="3:9" ht="12.75" hidden="1">
      <c r="C41" s="119"/>
      <c r="D41" s="119"/>
      <c r="E41" s="123"/>
      <c r="F41" s="121"/>
      <c r="G41" s="119"/>
      <c r="H41" s="121"/>
      <c r="I41" s="119"/>
    </row>
    <row r="42" spans="3:9" ht="12.75" hidden="1">
      <c r="C42" s="124" t="s">
        <v>148</v>
      </c>
      <c r="D42" s="119"/>
      <c r="E42" s="120">
        <v>8688</v>
      </c>
      <c r="F42" s="121">
        <v>0</v>
      </c>
      <c r="G42" s="121">
        <v>0</v>
      </c>
      <c r="H42" s="121">
        <v>0</v>
      </c>
      <c r="I42" s="122">
        <f>SUM(E42:H42)</f>
        <v>8688</v>
      </c>
    </row>
    <row r="43" spans="3:9" ht="12.75" hidden="1">
      <c r="C43" s="124"/>
      <c r="D43" s="119"/>
      <c r="E43" s="123"/>
      <c r="F43" s="121"/>
      <c r="G43" s="119"/>
      <c r="H43" s="121"/>
      <c r="I43" s="119"/>
    </row>
    <row r="44" spans="3:9" ht="12.75" hidden="1">
      <c r="C44" s="124" t="s">
        <v>3</v>
      </c>
      <c r="D44" s="119"/>
      <c r="E44" s="123">
        <v>0</v>
      </c>
      <c r="F44" s="121">
        <v>0</v>
      </c>
      <c r="G44" s="118">
        <v>2931</v>
      </c>
      <c r="H44" s="121">
        <v>0</v>
      </c>
      <c r="I44" s="122">
        <f>SUM(E44:H44)</f>
        <v>2931</v>
      </c>
    </row>
    <row r="45" spans="3:9" ht="12.75" hidden="1">
      <c r="C45" s="125"/>
      <c r="D45" s="119"/>
      <c r="E45" s="126"/>
      <c r="F45" s="127"/>
      <c r="G45" s="127"/>
      <c r="H45" s="127"/>
      <c r="I45" s="127"/>
    </row>
    <row r="46" spans="3:9" ht="13.5" customHeight="1">
      <c r="C46" s="3" t="s">
        <v>138</v>
      </c>
      <c r="E46" s="7">
        <v>9988.44</v>
      </c>
      <c r="F46" s="8">
        <v>0</v>
      </c>
      <c r="G46" s="7">
        <v>2002.33</v>
      </c>
      <c r="H46" s="8">
        <v>0</v>
      </c>
      <c r="I46" s="7">
        <f>SUM(I40:I44)</f>
        <v>11990</v>
      </c>
    </row>
    <row r="47" spans="5:9" ht="12.75">
      <c r="E47" s="7"/>
      <c r="F47" s="8"/>
      <c r="G47" s="7"/>
      <c r="H47" s="7"/>
      <c r="I47" s="7"/>
    </row>
    <row r="48" spans="3:9" ht="12.75">
      <c r="C48" s="6" t="s">
        <v>148</v>
      </c>
      <c r="D48" s="6"/>
      <c r="E48" s="33">
        <v>12091</v>
      </c>
      <c r="F48" s="33">
        <v>0</v>
      </c>
      <c r="G48" s="33">
        <v>0</v>
      </c>
      <c r="H48" s="33">
        <v>0</v>
      </c>
      <c r="I48" s="5">
        <f>SUM(E48:H48)</f>
        <v>12091</v>
      </c>
    </row>
    <row r="49" spans="3:9" ht="12.75">
      <c r="C49" s="6"/>
      <c r="D49" s="6"/>
      <c r="E49" s="8"/>
      <c r="F49" s="8"/>
      <c r="G49" s="33"/>
      <c r="H49" s="33"/>
      <c r="I49" s="5"/>
    </row>
    <row r="50" spans="3:9" ht="12.75">
      <c r="C50" s="6" t="s">
        <v>153</v>
      </c>
      <c r="D50" s="6"/>
      <c r="E50" s="8">
        <v>0</v>
      </c>
      <c r="F50" s="8">
        <v>0</v>
      </c>
      <c r="G50" s="33">
        <v>-2600</v>
      </c>
      <c r="H50" s="33">
        <v>0</v>
      </c>
      <c r="I50" s="5">
        <f>SUM(E50:H50)</f>
        <v>-2600</v>
      </c>
    </row>
    <row r="51" spans="3:9" ht="12.75">
      <c r="C51" s="6"/>
      <c r="D51" s="6"/>
      <c r="E51" s="8"/>
      <c r="F51" s="8"/>
      <c r="G51" s="33"/>
      <c r="H51" s="33"/>
      <c r="I51" s="5"/>
    </row>
    <row r="52" spans="3:9" ht="12.75">
      <c r="C52" s="6" t="s">
        <v>149</v>
      </c>
      <c r="D52" s="6"/>
      <c r="E52" s="33">
        <v>6000</v>
      </c>
      <c r="F52" s="8">
        <v>0</v>
      </c>
      <c r="G52" s="33">
        <v>0</v>
      </c>
      <c r="H52" s="33">
        <v>0</v>
      </c>
      <c r="I52" s="33">
        <f>SUM(E52:H52)</f>
        <v>6000</v>
      </c>
    </row>
    <row r="53" spans="3:9" ht="12.75">
      <c r="C53" s="6"/>
      <c r="D53" s="6"/>
      <c r="E53" s="8"/>
      <c r="F53" s="8"/>
      <c r="G53" s="7"/>
      <c r="H53" s="7"/>
      <c r="I53" s="5"/>
    </row>
    <row r="54" spans="3:9" ht="12.75">
      <c r="C54" s="6" t="s">
        <v>3</v>
      </c>
      <c r="D54" s="6"/>
      <c r="E54" s="8">
        <v>0</v>
      </c>
      <c r="F54" s="8">
        <v>0</v>
      </c>
      <c r="G54" s="7">
        <v>8268</v>
      </c>
      <c r="H54" s="33">
        <v>0</v>
      </c>
      <c r="I54" s="5">
        <f>SUM(E54:H54)</f>
        <v>8268</v>
      </c>
    </row>
    <row r="55" spans="3:9" ht="12.75">
      <c r="C55" s="6"/>
      <c r="D55" s="6"/>
      <c r="E55" s="7"/>
      <c r="F55" s="8"/>
      <c r="G55" s="7"/>
      <c r="H55" s="7"/>
      <c r="I55" s="7"/>
    </row>
    <row r="56" spans="3:9" ht="12.75">
      <c r="C56" s="6" t="s">
        <v>120</v>
      </c>
      <c r="D56" s="6"/>
      <c r="E56" s="8">
        <v>0</v>
      </c>
      <c r="F56" s="8">
        <v>0</v>
      </c>
      <c r="G56" s="8">
        <v>0</v>
      </c>
      <c r="H56" s="33">
        <v>45</v>
      </c>
      <c r="I56" s="33">
        <f>SUM(E56:H56)</f>
        <v>45</v>
      </c>
    </row>
    <row r="57" spans="3:9" ht="12.75">
      <c r="C57" s="6"/>
      <c r="D57" s="6"/>
      <c r="E57" s="7"/>
      <c r="F57" s="8"/>
      <c r="G57" s="7"/>
      <c r="H57" s="81"/>
      <c r="I57" s="7"/>
    </row>
    <row r="58" spans="3:9" ht="12.75">
      <c r="C58" s="3" t="s">
        <v>199</v>
      </c>
      <c r="D58" s="6"/>
      <c r="E58" s="9">
        <f>SUM(E46:E57)</f>
        <v>28079.440000000002</v>
      </c>
      <c r="F58" s="55">
        <f>SUM(F46:F57)</f>
        <v>0</v>
      </c>
      <c r="G58" s="9">
        <f>SUM(G46:G57)</f>
        <v>7670.33</v>
      </c>
      <c r="H58" s="33">
        <f>SUM(H46:H57)</f>
        <v>45</v>
      </c>
      <c r="I58" s="9">
        <f>SUM(I46:I57)</f>
        <v>35794</v>
      </c>
    </row>
    <row r="59" spans="3:9" ht="13.5" thickBot="1">
      <c r="C59" s="6"/>
      <c r="D59" s="6"/>
      <c r="E59" s="10"/>
      <c r="F59" s="56"/>
      <c r="G59" s="10"/>
      <c r="H59" s="10"/>
      <c r="I59" s="10"/>
    </row>
    <row r="60" spans="3:9" ht="13.5" thickTop="1">
      <c r="C60" s="6"/>
      <c r="D60" s="6"/>
      <c r="E60" s="8"/>
      <c r="F60" s="33"/>
      <c r="G60" s="7"/>
      <c r="H60" s="7"/>
      <c r="I60" s="5"/>
    </row>
    <row r="66" spans="3:9" ht="15">
      <c r="C66" s="3" t="s">
        <v>46</v>
      </c>
      <c r="E66" s="3"/>
      <c r="F66" s="3"/>
      <c r="G66"/>
      <c r="H66"/>
      <c r="I66"/>
    </row>
    <row r="67" spans="3:9" ht="15">
      <c r="C67" s="3" t="s">
        <v>92</v>
      </c>
      <c r="E67" s="3"/>
      <c r="F67" s="3"/>
      <c r="G67"/>
      <c r="H67"/>
      <c r="I67"/>
    </row>
  </sheetData>
  <sheetProtection selectLockedCells="1" selectUnlockedCells="1"/>
  <printOptions/>
  <pageMargins left="0.75" right="0.34" top="0.76" bottom="0.7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C2:K69"/>
  <sheetViews>
    <sheetView showGridLines="0" workbookViewId="0" topLeftCell="A1">
      <selection activeCell="C18" sqref="C18"/>
    </sheetView>
  </sheetViews>
  <sheetFormatPr defaultColWidth="9.00390625" defaultRowHeight="14.25"/>
  <cols>
    <col min="1" max="1" width="2.375" style="0" customWidth="1"/>
    <col min="2" max="2" width="4.00390625" style="0" customWidth="1"/>
    <col min="3" max="3" width="39.00390625" style="0" customWidth="1"/>
    <col min="4" max="4" width="5.625" style="0" customWidth="1"/>
    <col min="6" max="6" width="3.375" style="0" customWidth="1"/>
  </cols>
  <sheetData>
    <row r="2" spans="3:11" ht="15">
      <c r="C2" s="36" t="s">
        <v>42</v>
      </c>
      <c r="D2" s="1"/>
      <c r="E2" s="1"/>
      <c r="F2" s="1"/>
      <c r="G2" s="1"/>
      <c r="H2" s="1"/>
      <c r="I2" s="1"/>
      <c r="J2" s="3"/>
      <c r="K2" s="3"/>
    </row>
    <row r="3" spans="3:11" ht="15">
      <c r="C3" s="36" t="s">
        <v>24</v>
      </c>
      <c r="D3" s="1"/>
      <c r="E3" s="1"/>
      <c r="F3" s="1"/>
      <c r="G3" s="1"/>
      <c r="H3" s="1"/>
      <c r="I3" s="1"/>
      <c r="J3" s="3"/>
      <c r="K3" s="3"/>
    </row>
    <row r="4" spans="3:11" ht="15">
      <c r="C4" s="36" t="s">
        <v>25</v>
      </c>
      <c r="D4" s="1"/>
      <c r="E4" s="1"/>
      <c r="F4" s="1"/>
      <c r="G4" s="1"/>
      <c r="H4" s="1"/>
      <c r="I4" s="1"/>
      <c r="J4" s="3"/>
      <c r="K4" s="3"/>
    </row>
    <row r="5" spans="4:11" ht="15">
      <c r="D5" s="1"/>
      <c r="E5" s="1"/>
      <c r="F5" s="1"/>
      <c r="G5" s="1"/>
      <c r="H5" s="1"/>
      <c r="I5" s="1"/>
      <c r="J5" s="3"/>
      <c r="K5" s="3"/>
    </row>
    <row r="6" spans="3:11" ht="15">
      <c r="C6" s="1" t="s">
        <v>200</v>
      </c>
      <c r="D6" s="1"/>
      <c r="E6" s="1"/>
      <c r="F6" s="1"/>
      <c r="G6" s="1"/>
      <c r="H6" s="1"/>
      <c r="I6" s="1"/>
      <c r="J6" s="3"/>
      <c r="K6" s="3"/>
    </row>
    <row r="7" spans="3:11" ht="15">
      <c r="C7" s="3"/>
      <c r="D7" s="3"/>
      <c r="E7" s="3"/>
      <c r="F7" s="3"/>
      <c r="G7" s="3"/>
      <c r="H7" s="3"/>
      <c r="I7" s="3"/>
      <c r="J7" s="3"/>
      <c r="K7" s="3"/>
    </row>
    <row r="8" spans="3:11" ht="25.5">
      <c r="C8" s="3"/>
      <c r="D8" s="3"/>
      <c r="E8" s="58" t="s">
        <v>201</v>
      </c>
      <c r="F8" s="21"/>
      <c r="G8" s="58" t="s">
        <v>201</v>
      </c>
      <c r="H8" s="21"/>
      <c r="I8" s="21"/>
      <c r="J8" s="11"/>
      <c r="K8" s="3"/>
    </row>
    <row r="9" spans="3:11" ht="11.25" customHeight="1">
      <c r="C9" s="3"/>
      <c r="D9" s="3"/>
      <c r="E9" s="57" t="s">
        <v>191</v>
      </c>
      <c r="F9" s="22"/>
      <c r="G9" s="57" t="s">
        <v>193</v>
      </c>
      <c r="H9" s="22"/>
      <c r="I9" s="22"/>
      <c r="J9" s="13"/>
      <c r="K9" s="3"/>
    </row>
    <row r="10" spans="3:11" ht="10.5" customHeight="1">
      <c r="C10" s="3"/>
      <c r="D10" s="3"/>
      <c r="E10" s="61" t="s">
        <v>5</v>
      </c>
      <c r="F10" s="61"/>
      <c r="G10" s="61" t="s">
        <v>5</v>
      </c>
      <c r="H10" s="4"/>
      <c r="I10" s="4"/>
      <c r="J10" s="14"/>
      <c r="K10" s="3"/>
    </row>
    <row r="11" spans="3:11" ht="15">
      <c r="C11" s="3"/>
      <c r="D11" s="3"/>
      <c r="E11" s="3"/>
      <c r="F11" s="3"/>
      <c r="G11" s="3"/>
      <c r="H11" s="3"/>
      <c r="I11" s="3"/>
      <c r="J11" s="14"/>
      <c r="K11" s="3"/>
    </row>
    <row r="12" spans="3:11" ht="15">
      <c r="C12" s="1" t="s">
        <v>53</v>
      </c>
      <c r="D12" s="3"/>
      <c r="E12" s="3"/>
      <c r="F12" s="3"/>
      <c r="G12" s="3"/>
      <c r="H12" s="3"/>
      <c r="I12" s="3"/>
      <c r="J12" s="14"/>
      <c r="K12" s="3"/>
    </row>
    <row r="13" spans="3:11" ht="15">
      <c r="C13" s="3" t="s">
        <v>44</v>
      </c>
      <c r="D13" s="3"/>
      <c r="E13" s="83">
        <v>20038</v>
      </c>
      <c r="F13" s="83"/>
      <c r="G13" s="83">
        <v>8268</v>
      </c>
      <c r="H13" s="25"/>
      <c r="I13" s="25"/>
      <c r="J13" s="17"/>
      <c r="K13" s="3"/>
    </row>
    <row r="14" spans="3:11" ht="15">
      <c r="C14" s="3"/>
      <c r="D14" s="3"/>
      <c r="E14" s="83"/>
      <c r="F14" s="83"/>
      <c r="G14" s="83"/>
      <c r="H14" s="25"/>
      <c r="I14" s="25"/>
      <c r="J14" s="17"/>
      <c r="K14" s="3"/>
    </row>
    <row r="15" spans="3:11" ht="15">
      <c r="C15" s="3" t="s">
        <v>59</v>
      </c>
      <c r="D15" s="3"/>
      <c r="E15" s="83"/>
      <c r="F15" s="83"/>
      <c r="G15" s="83"/>
      <c r="H15" s="25"/>
      <c r="I15" s="25"/>
      <c r="J15" s="17"/>
      <c r="K15" s="3"/>
    </row>
    <row r="16" spans="3:11" ht="15">
      <c r="C16" s="3"/>
      <c r="D16" s="3"/>
      <c r="E16" s="83"/>
      <c r="F16" s="83"/>
      <c r="G16" s="83"/>
      <c r="H16" s="25"/>
      <c r="I16" s="25"/>
      <c r="J16" s="17"/>
      <c r="K16" s="3"/>
    </row>
    <row r="17" spans="3:11" ht="15">
      <c r="C17" s="3" t="s">
        <v>154</v>
      </c>
      <c r="D17" s="3"/>
      <c r="E17" s="83">
        <v>256</v>
      </c>
      <c r="F17" s="83"/>
      <c r="G17" s="83">
        <v>46</v>
      </c>
      <c r="H17" s="25"/>
      <c r="I17" s="25"/>
      <c r="J17" s="17"/>
      <c r="K17" s="3"/>
    </row>
    <row r="18" spans="3:11" ht="15">
      <c r="C18" s="3" t="s">
        <v>17</v>
      </c>
      <c r="D18" s="3"/>
      <c r="E18" s="83">
        <v>1710</v>
      </c>
      <c r="F18" s="83"/>
      <c r="G18" s="83">
        <v>1330</v>
      </c>
      <c r="H18" s="25"/>
      <c r="I18" s="25"/>
      <c r="J18" s="17"/>
      <c r="K18" s="3"/>
    </row>
    <row r="19" spans="3:11" ht="15">
      <c r="C19" s="3" t="s">
        <v>10</v>
      </c>
      <c r="D19" s="3"/>
      <c r="E19" s="83">
        <v>307</v>
      </c>
      <c r="F19" s="83"/>
      <c r="G19" s="83">
        <v>174</v>
      </c>
      <c r="H19" s="25"/>
      <c r="I19" s="25"/>
      <c r="J19" s="17"/>
      <c r="K19" s="3"/>
    </row>
    <row r="20" spans="3:11" ht="15">
      <c r="C20" s="3" t="s">
        <v>11</v>
      </c>
      <c r="D20" s="3"/>
      <c r="E20" s="83">
        <v>-405</v>
      </c>
      <c r="F20" s="83"/>
      <c r="G20" s="83">
        <v>-5</v>
      </c>
      <c r="H20" s="25"/>
      <c r="I20" s="25"/>
      <c r="J20" s="17"/>
      <c r="K20" s="3"/>
    </row>
    <row r="21" spans="3:11" ht="15">
      <c r="C21" s="3" t="s">
        <v>159</v>
      </c>
      <c r="D21" s="3"/>
      <c r="E21" s="83">
        <v>4</v>
      </c>
      <c r="F21" s="83"/>
      <c r="G21" s="83">
        <v>0</v>
      </c>
      <c r="H21" s="25"/>
      <c r="I21" s="25"/>
      <c r="J21" s="17"/>
      <c r="K21" s="3"/>
    </row>
    <row r="22" spans="3:11" ht="15">
      <c r="C22" s="3"/>
      <c r="D22" s="3"/>
      <c r="E22" s="84"/>
      <c r="F22" s="84"/>
      <c r="G22" s="84"/>
      <c r="H22" s="25"/>
      <c r="I22" s="25"/>
      <c r="J22" s="17"/>
      <c r="K22" s="3"/>
    </row>
    <row r="23" spans="3:11" ht="15">
      <c r="C23" s="3" t="s">
        <v>79</v>
      </c>
      <c r="D23" s="3"/>
      <c r="E23" s="83">
        <f>SUM(E13:E22)</f>
        <v>21910</v>
      </c>
      <c r="F23" s="83"/>
      <c r="G23" s="83">
        <f>SUM(G13:G22)</f>
        <v>9813</v>
      </c>
      <c r="H23" s="25"/>
      <c r="I23" s="25"/>
      <c r="J23" s="17"/>
      <c r="K23" s="3"/>
    </row>
    <row r="24" spans="3:11" ht="15">
      <c r="C24" s="3"/>
      <c r="D24" s="3"/>
      <c r="E24" s="83"/>
      <c r="F24" s="83"/>
      <c r="G24" s="83"/>
      <c r="H24" s="25"/>
      <c r="I24" s="25"/>
      <c r="J24" s="17"/>
      <c r="K24" s="24"/>
    </row>
    <row r="25" spans="3:11" ht="15">
      <c r="C25" s="3" t="s">
        <v>12</v>
      </c>
      <c r="D25" s="24"/>
      <c r="E25" s="83"/>
      <c r="F25" s="83"/>
      <c r="G25" s="83"/>
      <c r="H25" s="25"/>
      <c r="I25" s="25"/>
      <c r="J25" s="25"/>
      <c r="K25" s="24"/>
    </row>
    <row r="26" spans="3:11" ht="15">
      <c r="C26" s="24" t="s">
        <v>156</v>
      </c>
      <c r="D26" s="24"/>
      <c r="E26" s="83">
        <v>-7933</v>
      </c>
      <c r="F26" s="83"/>
      <c r="G26" s="83">
        <v>1070</v>
      </c>
      <c r="H26" s="25"/>
      <c r="I26" s="25"/>
      <c r="J26" s="25"/>
      <c r="K26" s="3"/>
    </row>
    <row r="27" spans="3:11" ht="15">
      <c r="C27" s="3" t="s">
        <v>60</v>
      </c>
      <c r="D27" s="3"/>
      <c r="E27" s="33">
        <v>1235</v>
      </c>
      <c r="F27" s="33"/>
      <c r="G27" s="83">
        <v>-1416</v>
      </c>
      <c r="H27" s="17"/>
      <c r="I27" s="17"/>
      <c r="J27" s="17"/>
      <c r="K27" s="3"/>
    </row>
    <row r="28" spans="3:11" ht="15">
      <c r="C28" s="3"/>
      <c r="D28" s="3"/>
      <c r="E28" s="85"/>
      <c r="F28" s="85"/>
      <c r="G28" s="84"/>
      <c r="H28" s="17"/>
      <c r="I28" s="17"/>
      <c r="J28" s="17"/>
      <c r="K28" s="3"/>
    </row>
    <row r="29" spans="3:11" ht="15">
      <c r="C29" s="3" t="s">
        <v>52</v>
      </c>
      <c r="D29" s="3"/>
      <c r="E29" s="33">
        <f>SUM(E23:E28)</f>
        <v>15212</v>
      </c>
      <c r="F29" s="33"/>
      <c r="G29" s="33">
        <f>SUM(G23:G28)</f>
        <v>9467</v>
      </c>
      <c r="H29" s="17"/>
      <c r="I29" s="17"/>
      <c r="J29" s="17"/>
      <c r="K29" s="3"/>
    </row>
    <row r="30" spans="3:11" ht="15">
      <c r="C30" s="3" t="s">
        <v>20</v>
      </c>
      <c r="D30" s="3"/>
      <c r="E30" s="33">
        <v>-21</v>
      </c>
      <c r="F30" s="33"/>
      <c r="G30" s="83">
        <v>0</v>
      </c>
      <c r="H30" s="25"/>
      <c r="I30" s="25"/>
      <c r="J30" s="17"/>
      <c r="K30" s="3"/>
    </row>
    <row r="31" spans="3:11" ht="15">
      <c r="C31" s="3" t="s">
        <v>160</v>
      </c>
      <c r="D31" s="3"/>
      <c r="E31" s="83">
        <v>-4</v>
      </c>
      <c r="F31" s="33"/>
      <c r="G31" s="83">
        <v>0</v>
      </c>
      <c r="H31" s="25"/>
      <c r="I31" s="25"/>
      <c r="J31" s="17"/>
      <c r="K31" s="3"/>
    </row>
    <row r="32" spans="3:11" ht="15">
      <c r="C32" s="3"/>
      <c r="D32" s="3"/>
      <c r="E32" s="83"/>
      <c r="F32" s="83"/>
      <c r="G32" s="83"/>
      <c r="H32" s="25"/>
      <c r="I32" s="25"/>
      <c r="J32" s="17"/>
      <c r="K32" s="3"/>
    </row>
    <row r="33" spans="3:11" ht="15">
      <c r="C33" s="1" t="s">
        <v>51</v>
      </c>
      <c r="D33" s="3"/>
      <c r="E33" s="86">
        <f>SUM(E29:E32)</f>
        <v>15187</v>
      </c>
      <c r="F33" s="86"/>
      <c r="G33" s="86">
        <f>SUM(G29:G32)</f>
        <v>9467</v>
      </c>
      <c r="H33" s="25"/>
      <c r="I33" s="25"/>
      <c r="J33" s="17"/>
      <c r="K33" s="3"/>
    </row>
    <row r="34" spans="3:11" ht="15">
      <c r="C34" s="3"/>
      <c r="D34" s="3"/>
      <c r="E34" s="83"/>
      <c r="F34" s="83"/>
      <c r="G34" s="83"/>
      <c r="H34" s="25"/>
      <c r="I34" s="25"/>
      <c r="J34" s="17"/>
      <c r="K34" s="3"/>
    </row>
    <row r="35" spans="3:11" ht="15">
      <c r="C35" s="1" t="s">
        <v>54</v>
      </c>
      <c r="D35" s="3"/>
      <c r="E35" s="83"/>
      <c r="F35" s="83"/>
      <c r="G35" s="83"/>
      <c r="H35" s="25"/>
      <c r="I35" s="25"/>
      <c r="J35" s="17"/>
      <c r="K35" s="3"/>
    </row>
    <row r="36" spans="3:11" ht="15">
      <c r="C36" s="3" t="s">
        <v>18</v>
      </c>
      <c r="D36" s="3"/>
      <c r="E36" s="83">
        <v>0</v>
      </c>
      <c r="F36" s="83"/>
      <c r="G36" s="83">
        <v>-22800</v>
      </c>
      <c r="H36" s="25"/>
      <c r="I36" s="25"/>
      <c r="J36" s="17"/>
      <c r="K36" s="3"/>
    </row>
    <row r="37" spans="3:11" ht="15">
      <c r="C37" s="3" t="s">
        <v>13</v>
      </c>
      <c r="D37" s="3"/>
      <c r="E37" s="83">
        <v>-977</v>
      </c>
      <c r="F37" s="83"/>
      <c r="G37" s="83">
        <v>-718</v>
      </c>
      <c r="H37" s="25"/>
      <c r="I37" s="25"/>
      <c r="J37" s="17"/>
      <c r="K37" s="3"/>
    </row>
    <row r="38" spans="3:11" ht="15">
      <c r="C38" s="3" t="s">
        <v>14</v>
      </c>
      <c r="D38" s="3"/>
      <c r="E38" s="83">
        <v>-1682</v>
      </c>
      <c r="F38" s="83"/>
      <c r="G38" s="83">
        <f>-(453+494)</f>
        <v>-947</v>
      </c>
      <c r="H38" s="25"/>
      <c r="I38" s="25"/>
      <c r="J38" s="17"/>
      <c r="K38" s="3"/>
    </row>
    <row r="39" spans="3:11" ht="15">
      <c r="C39" s="3" t="s">
        <v>21</v>
      </c>
      <c r="D39" s="3"/>
      <c r="E39" s="83">
        <v>405</v>
      </c>
      <c r="F39" s="83"/>
      <c r="G39" s="83">
        <v>5</v>
      </c>
      <c r="H39" s="25"/>
      <c r="I39" s="25"/>
      <c r="J39" s="17"/>
      <c r="K39" s="3"/>
    </row>
    <row r="40" spans="3:11" ht="15">
      <c r="C40" s="3"/>
      <c r="D40" s="3"/>
      <c r="E40" s="83"/>
      <c r="F40" s="83"/>
      <c r="G40" s="83"/>
      <c r="H40" s="25"/>
      <c r="I40" s="25"/>
      <c r="J40" s="17"/>
      <c r="K40" s="3"/>
    </row>
    <row r="41" spans="3:11" ht="15">
      <c r="C41" s="1" t="s">
        <v>55</v>
      </c>
      <c r="D41" s="3"/>
      <c r="E41" s="86">
        <f>SUM(E36:E40)</f>
        <v>-2254</v>
      </c>
      <c r="F41" s="86"/>
      <c r="G41" s="86">
        <f>SUM(G36:G40)</f>
        <v>-24460</v>
      </c>
      <c r="H41" s="25"/>
      <c r="I41" s="25"/>
      <c r="J41" s="17"/>
      <c r="K41" s="3"/>
    </row>
    <row r="42" spans="3:11" ht="15">
      <c r="C42" s="3"/>
      <c r="D42" s="3"/>
      <c r="E42" s="30"/>
      <c r="F42" s="30"/>
      <c r="G42" s="30"/>
      <c r="H42" s="30"/>
      <c r="I42" s="30"/>
      <c r="J42" s="18"/>
      <c r="K42" s="3"/>
    </row>
    <row r="43" spans="3:11" ht="15">
      <c r="C43" s="1" t="s">
        <v>56</v>
      </c>
      <c r="D43" s="3"/>
      <c r="E43" s="30"/>
      <c r="F43" s="30"/>
      <c r="G43" s="30"/>
      <c r="H43" s="30"/>
      <c r="I43" s="30"/>
      <c r="J43" s="18"/>
      <c r="K43" s="3"/>
    </row>
    <row r="44" spans="3:11" ht="15">
      <c r="C44" s="3" t="s">
        <v>15</v>
      </c>
      <c r="D44" s="3"/>
      <c r="E44" s="87">
        <f>41425</f>
        <v>41425</v>
      </c>
      <c r="F44" s="87"/>
      <c r="G44" s="87">
        <f>9490092/1000</f>
        <v>9490.092</v>
      </c>
      <c r="H44" s="30"/>
      <c r="I44" s="30"/>
      <c r="J44" s="18"/>
      <c r="K44" s="3"/>
    </row>
    <row r="45" spans="3:11" ht="15">
      <c r="C45" s="3" t="s">
        <v>19</v>
      </c>
      <c r="D45" s="3"/>
      <c r="E45" s="87">
        <v>0</v>
      </c>
      <c r="F45" s="87"/>
      <c r="G45" s="87">
        <f>6000000/1000</f>
        <v>6000</v>
      </c>
      <c r="H45" s="30"/>
      <c r="I45" s="30"/>
      <c r="J45" s="18"/>
      <c r="K45" s="3"/>
    </row>
    <row r="46" spans="3:11" ht="15">
      <c r="C46" s="3" t="s">
        <v>157</v>
      </c>
      <c r="D46" s="3"/>
      <c r="E46" s="87">
        <f>-1790</f>
        <v>-1790</v>
      </c>
      <c r="F46" s="87"/>
      <c r="G46" s="87">
        <v>0</v>
      </c>
      <c r="H46" s="30"/>
      <c r="I46" s="30"/>
      <c r="J46" s="18"/>
      <c r="K46" s="3"/>
    </row>
    <row r="47" spans="3:11" ht="15">
      <c r="C47" s="3" t="s">
        <v>16</v>
      </c>
      <c r="D47" s="3"/>
      <c r="E47" s="87">
        <v>0</v>
      </c>
      <c r="F47" s="87"/>
      <c r="G47" s="87">
        <v>250</v>
      </c>
      <c r="H47" s="30"/>
      <c r="I47" s="30"/>
      <c r="J47" s="18"/>
      <c r="K47" s="3"/>
    </row>
    <row r="48" spans="3:11" ht="15">
      <c r="C48" s="3" t="s">
        <v>158</v>
      </c>
      <c r="D48" s="3"/>
      <c r="E48" s="87">
        <v>-20</v>
      </c>
      <c r="F48" s="87"/>
      <c r="G48" s="87">
        <v>0</v>
      </c>
      <c r="H48" s="30"/>
      <c r="I48" s="30"/>
      <c r="J48" s="18"/>
      <c r="K48" s="3"/>
    </row>
    <row r="49" spans="3:11" ht="15">
      <c r="C49" s="3"/>
      <c r="D49" s="3"/>
      <c r="E49" s="87"/>
      <c r="F49" s="87"/>
      <c r="G49" s="18"/>
      <c r="H49" s="30"/>
      <c r="I49" s="30"/>
      <c r="J49" s="18"/>
      <c r="K49" s="3"/>
    </row>
    <row r="50" spans="3:11" ht="15">
      <c r="C50" s="1" t="s">
        <v>57</v>
      </c>
      <c r="D50" s="3"/>
      <c r="E50" s="86">
        <f>SUM(E44:E49)</f>
        <v>39615</v>
      </c>
      <c r="F50" s="86"/>
      <c r="G50" s="86">
        <f>SUM(G44:G49)</f>
        <v>15740.092</v>
      </c>
      <c r="H50" s="25"/>
      <c r="I50" s="25"/>
      <c r="J50" s="18"/>
      <c r="K50" s="3"/>
    </row>
    <row r="51" spans="3:11" ht="15">
      <c r="C51" s="3"/>
      <c r="D51" s="3"/>
      <c r="E51" s="87"/>
      <c r="F51" s="87"/>
      <c r="G51" s="87"/>
      <c r="H51" s="30"/>
      <c r="I51" s="30"/>
      <c r="J51" s="18"/>
      <c r="K51" s="3"/>
    </row>
    <row r="52" spans="3:11" ht="15">
      <c r="C52" s="3" t="s">
        <v>80</v>
      </c>
      <c r="D52" s="3"/>
      <c r="E52" s="87">
        <f>E33+E41+E50</f>
        <v>52548</v>
      </c>
      <c r="F52" s="87"/>
      <c r="G52" s="87">
        <f>G33+G41+G50</f>
        <v>747.0920000000006</v>
      </c>
      <c r="H52" s="30"/>
      <c r="I52" s="30"/>
      <c r="J52" s="18"/>
      <c r="K52" s="3"/>
    </row>
    <row r="53" spans="3:11" ht="15">
      <c r="C53" s="3"/>
      <c r="D53" s="3"/>
      <c r="E53" s="87"/>
      <c r="F53" s="87"/>
      <c r="G53" s="87"/>
      <c r="H53" s="30"/>
      <c r="I53" s="30"/>
      <c r="J53" s="18"/>
      <c r="K53" s="3"/>
    </row>
    <row r="54" spans="3:11" ht="15">
      <c r="C54" s="3" t="s">
        <v>23</v>
      </c>
      <c r="D54" s="3"/>
      <c r="E54" s="87">
        <v>246</v>
      </c>
      <c r="F54" s="87"/>
      <c r="G54" s="87">
        <v>45</v>
      </c>
      <c r="H54" s="30"/>
      <c r="I54" s="30"/>
      <c r="J54" s="18"/>
      <c r="K54" s="3"/>
    </row>
    <row r="55" spans="3:11" ht="15">
      <c r="C55" s="3"/>
      <c r="D55" s="3"/>
      <c r="E55" s="87"/>
      <c r="F55" s="87"/>
      <c r="G55" s="87"/>
      <c r="H55" s="30"/>
      <c r="I55" s="30"/>
      <c r="J55" s="18"/>
      <c r="K55" s="3"/>
    </row>
    <row r="56" spans="3:11" ht="25.5">
      <c r="C56" s="34" t="s">
        <v>81</v>
      </c>
      <c r="D56" s="3"/>
      <c r="E56" s="87">
        <f>3687202/1000</f>
        <v>3687.202</v>
      </c>
      <c r="F56" s="87"/>
      <c r="G56" s="87">
        <f>760560/1000</f>
        <v>760.56</v>
      </c>
      <c r="H56" s="30"/>
      <c r="I56" s="30"/>
      <c r="J56" s="18"/>
      <c r="K56" s="3"/>
    </row>
    <row r="57" spans="3:11" ht="15">
      <c r="C57" s="3"/>
      <c r="D57" s="3"/>
      <c r="E57" s="87"/>
      <c r="F57" s="87"/>
      <c r="G57" s="87"/>
      <c r="H57" s="30"/>
      <c r="I57" s="30"/>
      <c r="J57" s="18"/>
      <c r="K57" s="3"/>
    </row>
    <row r="58" spans="3:11" ht="26.25" thickBot="1">
      <c r="C58" s="34" t="s">
        <v>58</v>
      </c>
      <c r="D58" s="3"/>
      <c r="E58" s="88">
        <f>SUM(E52:E56)</f>
        <v>56481.202</v>
      </c>
      <c r="F58" s="88"/>
      <c r="G58" s="88">
        <f>SUM(G52:G56)</f>
        <v>1552.6520000000005</v>
      </c>
      <c r="H58" s="25"/>
      <c r="I58" s="25"/>
      <c r="J58" s="18"/>
      <c r="K58" s="3"/>
    </row>
    <row r="59" spans="3:11" ht="15">
      <c r="C59" s="3"/>
      <c r="D59" s="3"/>
      <c r="E59" s="87"/>
      <c r="F59" s="30"/>
      <c r="G59" s="87"/>
      <c r="H59" s="30"/>
      <c r="I59" s="30"/>
      <c r="J59" s="18"/>
      <c r="K59" s="3"/>
    </row>
    <row r="60" spans="3:11" ht="15">
      <c r="C60" s="3"/>
      <c r="D60" s="3"/>
      <c r="E60" s="96"/>
      <c r="F60" s="31"/>
      <c r="G60" s="96"/>
      <c r="H60" s="31"/>
      <c r="I60" s="31"/>
      <c r="J60" s="19"/>
      <c r="K60" s="3"/>
    </row>
    <row r="61" spans="3:11" ht="15">
      <c r="C61" s="3"/>
      <c r="D61" s="3"/>
      <c r="E61" s="31"/>
      <c r="F61" s="31"/>
      <c r="G61" s="31"/>
      <c r="H61" s="31"/>
      <c r="I61" s="31"/>
      <c r="J61" s="19"/>
      <c r="K61" s="3"/>
    </row>
    <row r="62" spans="3:10" ht="15">
      <c r="C62" s="3"/>
      <c r="D62" s="3"/>
      <c r="E62" s="31"/>
      <c r="F62" s="31"/>
      <c r="G62" s="3"/>
      <c r="H62" s="3"/>
      <c r="I62" s="3"/>
      <c r="J62" s="19"/>
    </row>
    <row r="63" spans="3:10" ht="15">
      <c r="C63" s="3" t="s">
        <v>47</v>
      </c>
      <c r="D63" s="3"/>
      <c r="E63" s="31"/>
      <c r="F63" s="3"/>
      <c r="J63" s="14"/>
    </row>
    <row r="64" spans="3:10" ht="15">
      <c r="C64" s="3" t="s">
        <v>93</v>
      </c>
      <c r="D64" s="3"/>
      <c r="E64" s="31"/>
      <c r="F64" s="3"/>
      <c r="J64" s="14"/>
    </row>
    <row r="65" ht="15">
      <c r="E65" s="31"/>
    </row>
    <row r="66" ht="15">
      <c r="E66" s="3"/>
    </row>
    <row r="67" ht="15">
      <c r="E67" s="3"/>
    </row>
    <row r="68" ht="15">
      <c r="E68" s="3"/>
    </row>
    <row r="69" ht="15">
      <c r="E69" s="3"/>
    </row>
  </sheetData>
  <printOptions horizontalCentered="1"/>
  <pageMargins left="0.75" right="0.75" top="0.37" bottom="0.34" header="0.17" footer="0.17"/>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B1:V262"/>
  <sheetViews>
    <sheetView showGridLines="0" tabSelected="1" workbookViewId="0" topLeftCell="A214">
      <selection activeCell="A228" sqref="A228"/>
    </sheetView>
  </sheetViews>
  <sheetFormatPr defaultColWidth="9.00390625" defaultRowHeight="14.25"/>
  <cols>
    <col min="1" max="1" width="4.25390625" style="3" customWidth="1"/>
    <col min="2" max="2" width="3.125" style="3" customWidth="1"/>
    <col min="3" max="3" width="2.625" style="3" customWidth="1"/>
    <col min="4" max="4" width="9.00390625" style="3" customWidth="1"/>
    <col min="5" max="5" width="9.50390625" style="3" customWidth="1"/>
    <col min="6" max="6" width="9.875" style="3" customWidth="1"/>
    <col min="7" max="7" width="10.75390625" style="3" customWidth="1"/>
    <col min="8" max="8" width="11.125" style="3" customWidth="1"/>
    <col min="9" max="9" width="11.875" style="3" customWidth="1"/>
    <col min="10" max="10" width="13.125" style="3" customWidth="1"/>
    <col min="11" max="11" width="9.00390625" style="3" customWidth="1"/>
    <col min="12" max="12" width="8.00390625" style="3" customWidth="1"/>
    <col min="13" max="16384" width="9.00390625" style="3" customWidth="1"/>
  </cols>
  <sheetData>
    <row r="1" spans="2:9" ht="12.75">
      <c r="B1" s="38"/>
      <c r="C1" s="39"/>
      <c r="D1" s="6"/>
      <c r="E1" s="6"/>
      <c r="G1" s="40"/>
      <c r="H1" s="38"/>
      <c r="I1" s="38"/>
    </row>
    <row r="2" spans="2:9" ht="12.75">
      <c r="B2" s="36" t="s">
        <v>42</v>
      </c>
      <c r="C2" s="39"/>
      <c r="D2" s="6"/>
      <c r="E2" s="6"/>
      <c r="G2" s="40"/>
      <c r="H2" s="38"/>
      <c r="I2" s="38"/>
    </row>
    <row r="3" spans="2:9" ht="12.75">
      <c r="B3" s="36" t="s">
        <v>24</v>
      </c>
      <c r="C3" s="39"/>
      <c r="D3" s="6"/>
      <c r="E3" s="6"/>
      <c r="G3" s="40"/>
      <c r="H3" s="38"/>
      <c r="I3" s="38"/>
    </row>
    <row r="4" spans="2:9" ht="12.75">
      <c r="B4" s="36" t="s">
        <v>25</v>
      </c>
      <c r="C4" s="39"/>
      <c r="D4" s="6"/>
      <c r="E4" s="6"/>
      <c r="G4" s="40"/>
      <c r="H4" s="38"/>
      <c r="I4" s="38"/>
    </row>
    <row r="5" spans="2:13" ht="12.75">
      <c r="B5" s="35"/>
      <c r="C5" s="35"/>
      <c r="D5" s="35"/>
      <c r="E5" s="35"/>
      <c r="F5" s="35"/>
      <c r="G5" s="35"/>
      <c r="H5" s="35"/>
      <c r="I5" s="35"/>
      <c r="J5" s="35"/>
      <c r="K5" s="35"/>
      <c r="M5" s="35"/>
    </row>
    <row r="6" spans="2:13" ht="12.75">
      <c r="B6" s="36" t="s">
        <v>202</v>
      </c>
      <c r="C6" s="35"/>
      <c r="D6" s="35"/>
      <c r="E6" s="35"/>
      <c r="F6" s="35"/>
      <c r="G6" s="35"/>
      <c r="H6" s="35"/>
      <c r="I6" s="35"/>
      <c r="J6" s="35"/>
      <c r="K6" s="35"/>
      <c r="M6" s="35"/>
    </row>
    <row r="7" spans="2:13" ht="12.75">
      <c r="B7" s="41"/>
      <c r="C7" s="20"/>
      <c r="D7" s="20"/>
      <c r="E7" s="20"/>
      <c r="F7" s="20"/>
      <c r="G7" s="20"/>
      <c r="H7" s="20"/>
      <c r="I7" s="20"/>
      <c r="J7" s="20"/>
      <c r="K7" s="20"/>
      <c r="M7" s="42"/>
    </row>
    <row r="8" spans="3:9" ht="12.75">
      <c r="C8" s="43"/>
      <c r="D8" s="40"/>
      <c r="E8" s="40"/>
      <c r="F8" s="40"/>
      <c r="G8" s="40"/>
      <c r="H8" s="40"/>
      <c r="I8" s="40"/>
    </row>
    <row r="9" spans="2:9" ht="12.75">
      <c r="B9" s="1" t="s">
        <v>28</v>
      </c>
      <c r="C9" s="44" t="s">
        <v>128</v>
      </c>
      <c r="D9" s="40"/>
      <c r="E9" s="40"/>
      <c r="F9" s="40"/>
      <c r="G9" s="40"/>
      <c r="H9" s="40"/>
      <c r="I9" s="40"/>
    </row>
    <row r="10" spans="2:9" ht="12.75">
      <c r="B10" s="1"/>
      <c r="C10" s="44"/>
      <c r="D10" s="40"/>
      <c r="E10" s="40"/>
      <c r="F10" s="40"/>
      <c r="G10" s="40"/>
      <c r="H10" s="40"/>
      <c r="I10" s="40"/>
    </row>
    <row r="11" spans="2:3" ht="12.75">
      <c r="B11" s="21">
        <v>1</v>
      </c>
      <c r="C11" s="45" t="s">
        <v>99</v>
      </c>
    </row>
    <row r="12" spans="2:10" ht="12.75">
      <c r="B12" s="20"/>
      <c r="C12" s="160" t="s">
        <v>129</v>
      </c>
      <c r="D12" s="148"/>
      <c r="E12" s="148"/>
      <c r="F12" s="148"/>
      <c r="G12" s="148"/>
      <c r="H12" s="148"/>
      <c r="I12" s="148"/>
      <c r="J12" s="148"/>
    </row>
    <row r="13" spans="2:10" ht="12.75">
      <c r="B13" s="20"/>
      <c r="C13" s="148"/>
      <c r="D13" s="148"/>
      <c r="E13" s="148"/>
      <c r="F13" s="148"/>
      <c r="G13" s="148"/>
      <c r="H13" s="148"/>
      <c r="I13" s="148"/>
      <c r="J13" s="148"/>
    </row>
    <row r="14" spans="2:10" ht="12.75">
      <c r="B14" s="20"/>
      <c r="C14" s="148"/>
      <c r="D14" s="148"/>
      <c r="E14" s="148"/>
      <c r="F14" s="148"/>
      <c r="G14" s="148"/>
      <c r="H14" s="148"/>
      <c r="I14" s="148"/>
      <c r="J14" s="148"/>
    </row>
    <row r="15" spans="2:10" ht="12.75">
      <c r="B15" s="20"/>
      <c r="C15" s="167" t="s">
        <v>140</v>
      </c>
      <c r="D15" s="160"/>
      <c r="E15" s="160"/>
      <c r="F15" s="160"/>
      <c r="G15" s="160"/>
      <c r="H15" s="160"/>
      <c r="I15" s="160"/>
      <c r="J15" s="160"/>
    </row>
    <row r="16" spans="2:10" ht="12.75">
      <c r="B16" s="20"/>
      <c r="C16" s="160"/>
      <c r="D16" s="160"/>
      <c r="E16" s="160"/>
      <c r="F16" s="160"/>
      <c r="G16" s="160"/>
      <c r="H16" s="160"/>
      <c r="I16" s="160"/>
      <c r="J16" s="160"/>
    </row>
    <row r="17" spans="2:10" ht="12.75">
      <c r="B17" s="20"/>
      <c r="C17" s="160"/>
      <c r="D17" s="160"/>
      <c r="E17" s="160"/>
      <c r="F17" s="160"/>
      <c r="G17" s="160"/>
      <c r="H17" s="160"/>
      <c r="I17" s="160"/>
      <c r="J17" s="160"/>
    </row>
    <row r="18" spans="2:10" ht="12.75">
      <c r="B18" s="20"/>
      <c r="C18" s="161"/>
      <c r="D18" s="161"/>
      <c r="E18" s="161"/>
      <c r="F18" s="161"/>
      <c r="G18" s="161"/>
      <c r="H18" s="161"/>
      <c r="I18" s="161"/>
      <c r="J18" s="161"/>
    </row>
    <row r="19" spans="2:10" ht="15">
      <c r="B19" s="20"/>
      <c r="C19" s="89"/>
      <c r="D19" s="89"/>
      <c r="E19" s="89"/>
      <c r="F19" s="89"/>
      <c r="G19" s="89"/>
      <c r="H19" s="89"/>
      <c r="I19" s="89"/>
      <c r="J19" s="89"/>
    </row>
    <row r="20" ht="12.75">
      <c r="B20" s="20"/>
    </row>
    <row r="21" spans="2:3" ht="12.75">
      <c r="B21" s="21">
        <v>2</v>
      </c>
      <c r="C21" s="1" t="s">
        <v>61</v>
      </c>
    </row>
    <row r="22" spans="2:3" ht="12.75">
      <c r="B22" s="20"/>
      <c r="C22" s="3" t="s">
        <v>141</v>
      </c>
    </row>
    <row r="23" ht="12.75">
      <c r="B23" s="20"/>
    </row>
    <row r="24" ht="12.75">
      <c r="B24" s="20"/>
    </row>
    <row r="25" spans="2:3" ht="12.75">
      <c r="B25" s="21">
        <v>3</v>
      </c>
      <c r="C25" s="45" t="s">
        <v>29</v>
      </c>
    </row>
    <row r="26" spans="2:10" ht="15">
      <c r="B26" s="20"/>
      <c r="C26" s="160" t="s">
        <v>130</v>
      </c>
      <c r="D26" s="148"/>
      <c r="E26" s="148"/>
      <c r="F26" s="148"/>
      <c r="G26" s="148"/>
      <c r="H26" s="148"/>
      <c r="I26" s="148"/>
      <c r="J26" s="148"/>
    </row>
    <row r="27" spans="2:10" ht="15">
      <c r="B27" s="20"/>
      <c r="C27" s="89"/>
      <c r="D27" s="89"/>
      <c r="E27" s="89"/>
      <c r="F27" s="89"/>
      <c r="G27" s="89"/>
      <c r="H27" s="89"/>
      <c r="I27" s="89"/>
      <c r="J27" s="65"/>
    </row>
    <row r="28" ht="12.75">
      <c r="B28" s="20"/>
    </row>
    <row r="29" spans="2:3" ht="12.75">
      <c r="B29" s="21">
        <v>4</v>
      </c>
      <c r="C29" s="45" t="s">
        <v>62</v>
      </c>
    </row>
    <row r="30" spans="2:10" ht="12.75">
      <c r="B30" s="20"/>
      <c r="C30" s="160" t="s">
        <v>187</v>
      </c>
      <c r="D30" s="160"/>
      <c r="E30" s="160"/>
      <c r="F30" s="160"/>
      <c r="G30" s="160"/>
      <c r="H30" s="160"/>
      <c r="I30" s="160"/>
      <c r="J30" s="148"/>
    </row>
    <row r="31" spans="2:10" ht="12.75">
      <c r="B31" s="20"/>
      <c r="C31" s="160"/>
      <c r="D31" s="160"/>
      <c r="E31" s="160"/>
      <c r="F31" s="160"/>
      <c r="G31" s="160"/>
      <c r="H31" s="160"/>
      <c r="I31" s="160"/>
      <c r="J31" s="148"/>
    </row>
    <row r="32" spans="2:10" ht="12.75">
      <c r="B32" s="20"/>
      <c r="C32" s="161"/>
      <c r="D32" s="161"/>
      <c r="E32" s="161"/>
      <c r="F32" s="161"/>
      <c r="G32" s="161"/>
      <c r="H32" s="161"/>
      <c r="I32" s="161"/>
      <c r="J32" s="148"/>
    </row>
    <row r="33" spans="2:9" ht="15">
      <c r="B33" s="20"/>
      <c r="C33" s="65"/>
      <c r="D33" s="65"/>
      <c r="E33" s="65"/>
      <c r="F33" s="65"/>
      <c r="G33" s="65"/>
      <c r="H33" s="65"/>
      <c r="I33" s="65"/>
    </row>
    <row r="34" ht="12.75">
      <c r="B34" s="20"/>
    </row>
    <row r="35" spans="2:3" ht="12.75">
      <c r="B35" s="21">
        <v>5</v>
      </c>
      <c r="C35" s="1" t="s">
        <v>30</v>
      </c>
    </row>
    <row r="36" spans="2:10" ht="12.75">
      <c r="B36" s="20"/>
      <c r="C36" s="160" t="s">
        <v>142</v>
      </c>
      <c r="D36" s="160"/>
      <c r="E36" s="160"/>
      <c r="F36" s="160"/>
      <c r="G36" s="160"/>
      <c r="H36" s="160"/>
      <c r="I36" s="160"/>
      <c r="J36" s="148"/>
    </row>
    <row r="37" spans="2:10" ht="12.75">
      <c r="B37" s="20"/>
      <c r="C37" s="160"/>
      <c r="D37" s="160"/>
      <c r="E37" s="160"/>
      <c r="F37" s="160"/>
      <c r="G37" s="160"/>
      <c r="H37" s="160"/>
      <c r="I37" s="160"/>
      <c r="J37" s="148"/>
    </row>
    <row r="38" ht="12.75">
      <c r="B38" s="20"/>
    </row>
    <row r="39" ht="12.75">
      <c r="B39" s="20"/>
    </row>
    <row r="40" spans="2:3" ht="12.75">
      <c r="B40" s="21">
        <v>6</v>
      </c>
      <c r="C40" s="45" t="s">
        <v>100</v>
      </c>
    </row>
    <row r="41" spans="2:3" ht="12.75">
      <c r="B41" s="21"/>
      <c r="C41" s="24" t="s">
        <v>213</v>
      </c>
    </row>
    <row r="42" spans="2:10" ht="12.75">
      <c r="B42" s="21"/>
      <c r="C42" s="3" t="s">
        <v>72</v>
      </c>
      <c r="D42" s="149" t="s">
        <v>75</v>
      </c>
      <c r="E42" s="151"/>
      <c r="F42" s="151"/>
      <c r="G42" s="151"/>
      <c r="H42" s="151"/>
      <c r="I42" s="151"/>
      <c r="J42" s="151"/>
    </row>
    <row r="43" spans="2:10" ht="12.75">
      <c r="B43" s="21"/>
      <c r="D43" s="151"/>
      <c r="E43" s="151"/>
      <c r="F43" s="151"/>
      <c r="G43" s="151"/>
      <c r="H43" s="151"/>
      <c r="I43" s="151"/>
      <c r="J43" s="151"/>
    </row>
    <row r="44" spans="2:10" ht="12.75">
      <c r="B44" s="21"/>
      <c r="D44" s="151"/>
      <c r="E44" s="151"/>
      <c r="F44" s="151"/>
      <c r="G44" s="151"/>
      <c r="H44" s="151"/>
      <c r="I44" s="151"/>
      <c r="J44" s="151"/>
    </row>
    <row r="45" spans="2:10" ht="12.75">
      <c r="B45" s="21"/>
      <c r="C45" s="3" t="s">
        <v>73</v>
      </c>
      <c r="D45" s="149" t="s">
        <v>151</v>
      </c>
      <c r="E45" s="151"/>
      <c r="F45" s="151"/>
      <c r="G45" s="151"/>
      <c r="H45" s="151"/>
      <c r="I45" s="151"/>
      <c r="J45" s="151"/>
    </row>
    <row r="46" spans="2:10" ht="12.75">
      <c r="B46" s="21"/>
      <c r="D46" s="151"/>
      <c r="E46" s="151"/>
      <c r="F46" s="151"/>
      <c r="G46" s="151"/>
      <c r="H46" s="151"/>
      <c r="I46" s="151"/>
      <c r="J46" s="151"/>
    </row>
    <row r="47" spans="2:10" ht="12.75">
      <c r="B47" s="21"/>
      <c r="D47" s="151"/>
      <c r="E47" s="151"/>
      <c r="F47" s="151"/>
      <c r="G47" s="151"/>
      <c r="H47" s="151"/>
      <c r="I47" s="151"/>
      <c r="J47" s="151"/>
    </row>
    <row r="48" spans="2:10" ht="14.25">
      <c r="B48" s="21"/>
      <c r="C48" s="3" t="s">
        <v>74</v>
      </c>
      <c r="D48" s="149" t="s">
        <v>215</v>
      </c>
      <c r="E48" s="151"/>
      <c r="F48" s="151"/>
      <c r="G48" s="151"/>
      <c r="H48" s="151"/>
      <c r="I48" s="151"/>
      <c r="J48" s="151"/>
    </row>
    <row r="49" spans="2:11" ht="15">
      <c r="B49" s="21"/>
      <c r="C49" s="24" t="s">
        <v>155</v>
      </c>
      <c r="D49" s="154" t="s">
        <v>182</v>
      </c>
      <c r="E49" s="151"/>
      <c r="F49" s="151"/>
      <c r="G49" s="151"/>
      <c r="H49" s="151"/>
      <c r="I49" s="151"/>
      <c r="J49" s="151"/>
      <c r="K49" s="95"/>
    </row>
    <row r="50" spans="2:11" ht="15">
      <c r="B50" s="21"/>
      <c r="C50" s="24"/>
      <c r="D50" s="151"/>
      <c r="E50" s="151"/>
      <c r="F50" s="151"/>
      <c r="G50" s="151"/>
      <c r="H50" s="151"/>
      <c r="I50" s="151"/>
      <c r="J50" s="151"/>
      <c r="K50" s="95"/>
    </row>
    <row r="51" spans="2:11" ht="15">
      <c r="B51" s="21"/>
      <c r="C51" s="24" t="s">
        <v>161</v>
      </c>
      <c r="D51" s="154" t="s">
        <v>216</v>
      </c>
      <c r="E51" s="151"/>
      <c r="F51" s="151"/>
      <c r="G51" s="151"/>
      <c r="H51" s="151"/>
      <c r="I51" s="151"/>
      <c r="J51" s="151"/>
      <c r="K51" s="95"/>
    </row>
    <row r="52" spans="2:11" ht="15">
      <c r="B52" s="21"/>
      <c r="D52" s="151"/>
      <c r="E52" s="151"/>
      <c r="F52" s="151"/>
      <c r="G52" s="151"/>
      <c r="H52" s="151"/>
      <c r="I52" s="151"/>
      <c r="J52" s="151"/>
      <c r="K52" s="95"/>
    </row>
    <row r="53" spans="2:11" ht="15">
      <c r="B53" s="21"/>
      <c r="D53" s="151"/>
      <c r="E53" s="151"/>
      <c r="F53" s="151"/>
      <c r="G53" s="151"/>
      <c r="H53" s="151"/>
      <c r="I53" s="151"/>
      <c r="J53" s="151"/>
      <c r="K53" s="95"/>
    </row>
    <row r="54" spans="2:10" ht="12.75">
      <c r="B54" s="21"/>
      <c r="C54" s="160" t="s">
        <v>181</v>
      </c>
      <c r="D54" s="161"/>
      <c r="E54" s="161"/>
      <c r="F54" s="161"/>
      <c r="G54" s="161"/>
      <c r="H54" s="161"/>
      <c r="I54" s="161"/>
      <c r="J54" s="161"/>
    </row>
    <row r="55" spans="2:10" ht="12.75">
      <c r="B55" s="21"/>
      <c r="C55" s="161"/>
      <c r="D55" s="161"/>
      <c r="E55" s="161"/>
      <c r="F55" s="161"/>
      <c r="G55" s="161"/>
      <c r="H55" s="161"/>
      <c r="I55" s="161"/>
      <c r="J55" s="161"/>
    </row>
    <row r="56" spans="2:10" ht="15">
      <c r="B56" s="21"/>
      <c r="C56" s="89"/>
      <c r="D56" s="89"/>
      <c r="E56" s="89"/>
      <c r="F56" s="89"/>
      <c r="G56" s="89"/>
      <c r="H56" s="89"/>
      <c r="I56" s="89"/>
      <c r="J56" s="89"/>
    </row>
    <row r="57" ht="13.5" customHeight="1">
      <c r="B57" s="20"/>
    </row>
    <row r="58" spans="2:3" ht="12.75">
      <c r="B58" s="21">
        <v>7</v>
      </c>
      <c r="C58" s="1" t="s">
        <v>188</v>
      </c>
    </row>
    <row r="59" spans="2:3" ht="12.75">
      <c r="B59" s="21"/>
      <c r="C59" s="3" t="s">
        <v>143</v>
      </c>
    </row>
    <row r="60" spans="2:3" ht="12.75">
      <c r="B60" s="21"/>
      <c r="C60" s="1"/>
    </row>
    <row r="61" ht="12.75">
      <c r="B61" s="20"/>
    </row>
    <row r="62" spans="2:3" ht="12.75">
      <c r="B62" s="21">
        <v>8</v>
      </c>
      <c r="C62" s="45" t="s">
        <v>101</v>
      </c>
    </row>
    <row r="63" spans="2:3" ht="12.75">
      <c r="B63" s="20"/>
      <c r="C63" s="3" t="s">
        <v>102</v>
      </c>
    </row>
    <row r="64" spans="2:10" ht="12.75">
      <c r="B64" s="20"/>
      <c r="F64" s="62"/>
      <c r="G64" s="62"/>
      <c r="H64" s="109"/>
      <c r="I64" s="109"/>
      <c r="J64" s="62"/>
    </row>
    <row r="65" spans="2:10" ht="12.75">
      <c r="B65" s="20"/>
      <c r="F65" s="68" t="s">
        <v>64</v>
      </c>
      <c r="G65" s="68" t="s">
        <v>65</v>
      </c>
      <c r="H65" s="68" t="s">
        <v>76</v>
      </c>
      <c r="I65" s="68" t="s">
        <v>179</v>
      </c>
      <c r="J65" s="68" t="s">
        <v>4</v>
      </c>
    </row>
    <row r="66" spans="2:10" ht="12.75">
      <c r="B66" s="20"/>
      <c r="F66" s="110" t="s">
        <v>32</v>
      </c>
      <c r="G66" s="110" t="s">
        <v>32</v>
      </c>
      <c r="H66" s="110" t="s">
        <v>32</v>
      </c>
      <c r="I66" s="110" t="s">
        <v>32</v>
      </c>
      <c r="J66" s="110" t="s">
        <v>32</v>
      </c>
    </row>
    <row r="67" ht="12.75">
      <c r="B67" s="20"/>
    </row>
    <row r="68" spans="2:12" ht="12.75">
      <c r="B68" s="20"/>
      <c r="C68" s="3" t="s">
        <v>43</v>
      </c>
      <c r="F68" s="101">
        <v>105</v>
      </c>
      <c r="G68" s="101">
        <v>24863</v>
      </c>
      <c r="H68" s="101">
        <v>1712</v>
      </c>
      <c r="I68" s="101">
        <v>19</v>
      </c>
      <c r="J68" s="101">
        <f>SUM(F68:I68)</f>
        <v>26699</v>
      </c>
      <c r="K68" s="24"/>
      <c r="L68" s="24"/>
    </row>
    <row r="69" spans="2:12" ht="12.75">
      <c r="B69" s="20"/>
      <c r="F69" s="133"/>
      <c r="G69" s="133"/>
      <c r="H69" s="133"/>
      <c r="I69" s="133"/>
      <c r="J69" s="133"/>
      <c r="K69" s="24"/>
      <c r="L69" s="24"/>
    </row>
    <row r="70" spans="2:12" ht="12.75">
      <c r="B70" s="20"/>
      <c r="C70" s="3" t="s">
        <v>91</v>
      </c>
      <c r="F70" s="134">
        <v>79</v>
      </c>
      <c r="G70" s="134">
        <v>18640</v>
      </c>
      <c r="H70" s="134">
        <v>1283</v>
      </c>
      <c r="I70" s="134">
        <v>14</v>
      </c>
      <c r="J70" s="134">
        <f>SUM(F70:I70)</f>
        <v>20016</v>
      </c>
      <c r="K70" s="24"/>
      <c r="L70" s="24"/>
    </row>
    <row r="71" spans="2:9" ht="12.75">
      <c r="B71" s="20"/>
      <c r="F71" s="59"/>
      <c r="G71" s="59"/>
      <c r="H71" s="59"/>
      <c r="I71" s="59"/>
    </row>
    <row r="72" spans="2:9" ht="12.75">
      <c r="B72" s="20"/>
      <c r="C72" s="3" t="s">
        <v>78</v>
      </c>
      <c r="F72" s="59"/>
      <c r="G72" s="59"/>
      <c r="H72" s="59"/>
      <c r="I72" s="59"/>
    </row>
    <row r="73" spans="2:9" ht="12.75">
      <c r="B73" s="20"/>
      <c r="C73" s="47"/>
      <c r="H73" s="46"/>
      <c r="I73" s="46"/>
    </row>
    <row r="74" ht="12.75">
      <c r="B74" s="20"/>
    </row>
    <row r="75" spans="2:3" ht="12.75">
      <c r="B75" s="21">
        <v>9</v>
      </c>
      <c r="C75" s="45" t="s">
        <v>103</v>
      </c>
    </row>
    <row r="76" spans="2:10" ht="12.75">
      <c r="B76" s="20"/>
      <c r="C76" s="160" t="s">
        <v>131</v>
      </c>
      <c r="D76" s="160"/>
      <c r="E76" s="160"/>
      <c r="F76" s="160"/>
      <c r="G76" s="160"/>
      <c r="H76" s="160"/>
      <c r="I76" s="160"/>
      <c r="J76" s="160"/>
    </row>
    <row r="77" spans="2:10" ht="12.75">
      <c r="B77" s="20"/>
      <c r="C77" s="160"/>
      <c r="D77" s="160"/>
      <c r="E77" s="160"/>
      <c r="F77" s="160"/>
      <c r="G77" s="160"/>
      <c r="H77" s="160"/>
      <c r="I77" s="160"/>
      <c r="J77" s="160"/>
    </row>
    <row r="78" ht="12.75">
      <c r="B78" s="20"/>
    </row>
    <row r="79" ht="12.75">
      <c r="B79" s="20"/>
    </row>
    <row r="80" spans="2:3" ht="12.75">
      <c r="B80" s="21">
        <v>10</v>
      </c>
      <c r="C80" s="45" t="s">
        <v>33</v>
      </c>
    </row>
    <row r="81" spans="2:10" ht="12.75" customHeight="1">
      <c r="B81" s="21"/>
      <c r="C81" s="169" t="s">
        <v>214</v>
      </c>
      <c r="D81" s="170"/>
      <c r="E81" s="170"/>
      <c r="F81" s="170"/>
      <c r="G81" s="170"/>
      <c r="H81" s="170"/>
      <c r="I81" s="170"/>
      <c r="J81" s="170"/>
    </row>
    <row r="82" spans="2:10" ht="41.25" customHeight="1">
      <c r="B82" s="21"/>
      <c r="C82" s="170"/>
      <c r="D82" s="170"/>
      <c r="E82" s="170"/>
      <c r="F82" s="170"/>
      <c r="G82" s="170"/>
      <c r="H82" s="170"/>
      <c r="I82" s="170"/>
      <c r="J82" s="170"/>
    </row>
    <row r="83" spans="2:10" ht="12.75" customHeight="1">
      <c r="B83" s="21"/>
      <c r="C83" s="169"/>
      <c r="D83" s="170"/>
      <c r="E83" s="170"/>
      <c r="F83" s="170"/>
      <c r="G83" s="170"/>
      <c r="H83" s="170"/>
      <c r="I83" s="170"/>
      <c r="J83" s="170"/>
    </row>
    <row r="84" spans="2:10" ht="12.75" customHeight="1">
      <c r="B84" s="21"/>
      <c r="C84" s="170"/>
      <c r="D84" s="170"/>
      <c r="E84" s="170"/>
      <c r="F84" s="170"/>
      <c r="G84" s="170"/>
      <c r="H84" s="170"/>
      <c r="I84" s="170"/>
      <c r="J84" s="170"/>
    </row>
    <row r="85" spans="2:3" ht="12.75">
      <c r="B85" s="21">
        <v>11</v>
      </c>
      <c r="C85" s="45" t="s">
        <v>104</v>
      </c>
    </row>
    <row r="86" spans="2:3" ht="12.75">
      <c r="B86" s="20"/>
      <c r="C86" s="3" t="s">
        <v>144</v>
      </c>
    </row>
    <row r="87" ht="12.75">
      <c r="B87" s="20"/>
    </row>
    <row r="88" ht="12.75">
      <c r="B88" s="20"/>
    </row>
    <row r="89" spans="2:3" ht="12.75">
      <c r="B89" s="21">
        <v>12</v>
      </c>
      <c r="C89" s="1" t="s">
        <v>105</v>
      </c>
    </row>
    <row r="90" spans="2:3" ht="12.75">
      <c r="B90" s="20"/>
      <c r="C90" s="3" t="s">
        <v>132</v>
      </c>
    </row>
    <row r="91" ht="12.75">
      <c r="B91" s="20"/>
    </row>
    <row r="92" ht="12.75">
      <c r="B92" s="20"/>
    </row>
    <row r="93" spans="2:3" ht="12.75">
      <c r="B93" s="21">
        <v>13</v>
      </c>
      <c r="C93" s="1" t="s">
        <v>145</v>
      </c>
    </row>
    <row r="94" spans="2:3" ht="12.75">
      <c r="B94" s="20"/>
      <c r="C94" s="3" t="s">
        <v>204</v>
      </c>
    </row>
    <row r="95" ht="12.75">
      <c r="B95" s="20"/>
    </row>
    <row r="96" ht="12.75">
      <c r="B96" s="20"/>
    </row>
    <row r="97" spans="2:3" ht="12.75">
      <c r="B97" s="21">
        <v>14</v>
      </c>
      <c r="C97" s="1" t="s">
        <v>134</v>
      </c>
    </row>
    <row r="98" spans="2:10" ht="12.75">
      <c r="B98" s="20"/>
      <c r="C98" s="160" t="s">
        <v>203</v>
      </c>
      <c r="D98" s="160"/>
      <c r="E98" s="160"/>
      <c r="F98" s="160"/>
      <c r="G98" s="160"/>
      <c r="H98" s="160"/>
      <c r="I98" s="160"/>
      <c r="J98" s="160"/>
    </row>
    <row r="99" spans="2:10" ht="12.75">
      <c r="B99" s="20"/>
      <c r="C99" s="160"/>
      <c r="D99" s="160"/>
      <c r="E99" s="160"/>
      <c r="F99" s="160"/>
      <c r="G99" s="160"/>
      <c r="H99" s="160"/>
      <c r="I99" s="160"/>
      <c r="J99" s="160"/>
    </row>
    <row r="100" spans="2:10" ht="12.75">
      <c r="B100" s="20"/>
      <c r="C100" s="137"/>
      <c r="D100" s="137"/>
      <c r="E100" s="137"/>
      <c r="F100" s="137"/>
      <c r="G100" s="137"/>
      <c r="H100" s="137"/>
      <c r="I100" s="137"/>
      <c r="J100" s="137"/>
    </row>
    <row r="101" spans="2:10" ht="14.25">
      <c r="B101" s="20"/>
      <c r="C101" s="138"/>
      <c r="D101" s="138"/>
      <c r="E101" s="138"/>
      <c r="F101" s="138"/>
      <c r="G101" s="138"/>
      <c r="H101" s="138"/>
      <c r="I101" s="138"/>
      <c r="J101" s="138"/>
    </row>
    <row r="102" ht="12.75">
      <c r="B102" s="20"/>
    </row>
    <row r="103" spans="2:11" ht="12.75">
      <c r="B103" s="21" t="s">
        <v>34</v>
      </c>
      <c r="C103" s="168" t="s">
        <v>183</v>
      </c>
      <c r="D103" s="148"/>
      <c r="E103" s="148"/>
      <c r="F103" s="148"/>
      <c r="G103" s="148"/>
      <c r="H103" s="148"/>
      <c r="I103" s="148"/>
      <c r="J103" s="148"/>
      <c r="K103" s="20"/>
    </row>
    <row r="104" spans="2:11" ht="12.75">
      <c r="B104" s="21"/>
      <c r="C104" s="148"/>
      <c r="D104" s="148"/>
      <c r="E104" s="148"/>
      <c r="F104" s="148"/>
      <c r="G104" s="148"/>
      <c r="H104" s="148"/>
      <c r="I104" s="148"/>
      <c r="J104" s="148"/>
      <c r="K104" s="20"/>
    </row>
    <row r="105" spans="2:11" ht="12.75">
      <c r="B105" s="21"/>
      <c r="C105" s="44"/>
      <c r="D105" s="20"/>
      <c r="E105" s="20"/>
      <c r="F105" s="20"/>
      <c r="G105" s="20"/>
      <c r="H105" s="20"/>
      <c r="I105" s="20"/>
      <c r="J105" s="20"/>
      <c r="K105" s="20"/>
    </row>
    <row r="106" spans="2:11" ht="12.75">
      <c r="B106" s="21"/>
      <c r="C106" s="48"/>
      <c r="D106" s="20"/>
      <c r="E106" s="20"/>
      <c r="F106" s="20"/>
      <c r="G106" s="20"/>
      <c r="H106" s="20"/>
      <c r="I106" s="20"/>
      <c r="J106" s="20"/>
      <c r="K106" s="20"/>
    </row>
    <row r="107" spans="2:11" ht="12.75">
      <c r="B107" s="64">
        <v>1</v>
      </c>
      <c r="C107" s="45" t="s">
        <v>133</v>
      </c>
      <c r="D107" s="66"/>
      <c r="E107" s="66"/>
      <c r="F107" s="66"/>
      <c r="G107" s="66"/>
      <c r="H107" s="66"/>
      <c r="I107" s="66"/>
      <c r="J107" s="66"/>
      <c r="K107" s="20"/>
    </row>
    <row r="108" spans="2:11" ht="12.75">
      <c r="B108" s="66"/>
      <c r="C108" s="149" t="s">
        <v>210</v>
      </c>
      <c r="D108" s="150"/>
      <c r="E108" s="150"/>
      <c r="F108" s="150"/>
      <c r="G108" s="150"/>
      <c r="H108" s="150"/>
      <c r="I108" s="150"/>
      <c r="J108" s="150"/>
      <c r="K108" s="20"/>
    </row>
    <row r="109" spans="2:11" ht="12.75">
      <c r="B109" s="66"/>
      <c r="C109" s="150"/>
      <c r="D109" s="150"/>
      <c r="E109" s="150"/>
      <c r="F109" s="150"/>
      <c r="G109" s="150"/>
      <c r="H109" s="150"/>
      <c r="I109" s="150"/>
      <c r="J109" s="150"/>
      <c r="K109" s="20"/>
    </row>
    <row r="110" spans="2:11" ht="12.75">
      <c r="B110" s="66"/>
      <c r="C110" s="150"/>
      <c r="D110" s="150"/>
      <c r="E110" s="150"/>
      <c r="F110" s="150"/>
      <c r="G110" s="150"/>
      <c r="H110" s="150"/>
      <c r="I110" s="150"/>
      <c r="J110" s="150"/>
      <c r="K110" s="20"/>
    </row>
    <row r="111" spans="2:11" ht="12.75">
      <c r="B111" s="66"/>
      <c r="C111" s="150"/>
      <c r="D111" s="150"/>
      <c r="E111" s="150"/>
      <c r="F111" s="150"/>
      <c r="G111" s="150"/>
      <c r="H111" s="150"/>
      <c r="I111" s="150"/>
      <c r="J111" s="150"/>
      <c r="K111" s="20"/>
    </row>
    <row r="112" spans="2:11" ht="12.75">
      <c r="B112" s="66"/>
      <c r="C112" s="150"/>
      <c r="D112" s="150"/>
      <c r="E112" s="150"/>
      <c r="F112" s="150"/>
      <c r="G112" s="150"/>
      <c r="H112" s="150"/>
      <c r="I112" s="150"/>
      <c r="J112" s="150"/>
      <c r="K112" s="20"/>
    </row>
    <row r="113" spans="2:11" ht="12.75">
      <c r="B113" s="66"/>
      <c r="C113" s="150"/>
      <c r="D113" s="150"/>
      <c r="E113" s="150"/>
      <c r="F113" s="150"/>
      <c r="G113" s="150"/>
      <c r="H113" s="150"/>
      <c r="I113" s="150"/>
      <c r="J113" s="150"/>
      <c r="K113" s="20"/>
    </row>
    <row r="114" spans="2:11" ht="12.75">
      <c r="B114" s="66"/>
      <c r="C114" s="151"/>
      <c r="D114" s="151"/>
      <c r="E114" s="151"/>
      <c r="F114" s="151"/>
      <c r="G114" s="151"/>
      <c r="H114" s="151"/>
      <c r="I114" s="151"/>
      <c r="J114" s="151"/>
      <c r="K114" s="20"/>
    </row>
    <row r="115" spans="2:11" ht="12.75">
      <c r="B115" s="66"/>
      <c r="C115" s="151"/>
      <c r="D115" s="151"/>
      <c r="E115" s="151"/>
      <c r="F115" s="151"/>
      <c r="G115" s="151"/>
      <c r="H115" s="151"/>
      <c r="I115" s="151"/>
      <c r="J115" s="151"/>
      <c r="K115" s="20"/>
    </row>
    <row r="116" spans="2:11" ht="12.75">
      <c r="B116" s="66"/>
      <c r="C116" s="151"/>
      <c r="D116" s="151"/>
      <c r="E116" s="151"/>
      <c r="F116" s="151"/>
      <c r="G116" s="151"/>
      <c r="H116" s="151"/>
      <c r="I116" s="151"/>
      <c r="J116" s="151"/>
      <c r="K116" s="20"/>
    </row>
    <row r="117" spans="2:11" ht="15">
      <c r="B117" s="66"/>
      <c r="C117" s="97"/>
      <c r="D117" s="97"/>
      <c r="E117" s="97"/>
      <c r="F117" s="97"/>
      <c r="G117" s="97"/>
      <c r="H117" s="97"/>
      <c r="I117" s="97"/>
      <c r="J117" s="97"/>
      <c r="K117" s="20"/>
    </row>
    <row r="118" spans="2:11" ht="12.75">
      <c r="B118" s="67"/>
      <c r="C118" s="20"/>
      <c r="D118" s="20"/>
      <c r="E118" s="20"/>
      <c r="F118" s="20"/>
      <c r="G118" s="20"/>
      <c r="H118" s="20"/>
      <c r="I118" s="20"/>
      <c r="J118" s="20"/>
      <c r="K118" s="20"/>
    </row>
    <row r="119" spans="2:11" ht="12.75">
      <c r="B119" s="64">
        <v>2</v>
      </c>
      <c r="C119" s="45" t="s">
        <v>152</v>
      </c>
      <c r="D119" s="20"/>
      <c r="E119" s="20"/>
      <c r="F119" s="20"/>
      <c r="G119" s="20"/>
      <c r="H119" s="20"/>
      <c r="I119" s="20"/>
      <c r="J119" s="20"/>
      <c r="K119" s="20"/>
    </row>
    <row r="120" spans="2:11" ht="12.75" customHeight="1">
      <c r="B120" s="64"/>
      <c r="C120" s="154" t="s">
        <v>209</v>
      </c>
      <c r="D120" s="151"/>
      <c r="E120" s="151"/>
      <c r="F120" s="151"/>
      <c r="G120" s="151"/>
      <c r="H120" s="151"/>
      <c r="I120" s="151"/>
      <c r="J120" s="151"/>
      <c r="K120" s="20"/>
    </row>
    <row r="121" spans="2:11" ht="12.75" customHeight="1">
      <c r="B121" s="64"/>
      <c r="C121" s="151"/>
      <c r="D121" s="151"/>
      <c r="E121" s="151"/>
      <c r="F121" s="151"/>
      <c r="G121" s="151"/>
      <c r="H121" s="151"/>
      <c r="I121" s="151"/>
      <c r="J121" s="151"/>
      <c r="K121" s="20"/>
    </row>
    <row r="122" spans="2:11" ht="12.75" customHeight="1">
      <c r="B122" s="64"/>
      <c r="C122" s="151"/>
      <c r="D122" s="151"/>
      <c r="E122" s="151"/>
      <c r="F122" s="151"/>
      <c r="G122" s="151"/>
      <c r="H122" s="151"/>
      <c r="I122" s="151"/>
      <c r="J122" s="151"/>
      <c r="K122" s="20"/>
    </row>
    <row r="123" spans="2:11" ht="12.75" customHeight="1">
      <c r="B123" s="64"/>
      <c r="C123" s="151"/>
      <c r="D123" s="151"/>
      <c r="E123" s="151"/>
      <c r="F123" s="151"/>
      <c r="G123" s="151"/>
      <c r="H123" s="151"/>
      <c r="I123" s="151"/>
      <c r="J123" s="151"/>
      <c r="K123" s="20"/>
    </row>
    <row r="124" spans="2:11" ht="12.75" customHeight="1">
      <c r="B124" s="64"/>
      <c r="C124" s="89"/>
      <c r="D124" s="89"/>
      <c r="E124" s="89"/>
      <c r="F124" s="140"/>
      <c r="G124" s="113"/>
      <c r="H124" s="113"/>
      <c r="I124" s="113"/>
      <c r="J124" s="89"/>
      <c r="K124" s="20"/>
    </row>
    <row r="125" spans="2:11" ht="12.75">
      <c r="B125" s="64"/>
      <c r="C125" s="45"/>
      <c r="D125" s="20"/>
      <c r="E125" s="20"/>
      <c r="F125" s="141"/>
      <c r="G125" s="20" t="s">
        <v>205</v>
      </c>
      <c r="H125" s="20" t="s">
        <v>162</v>
      </c>
      <c r="I125" s="20" t="s">
        <v>147</v>
      </c>
      <c r="J125" s="20"/>
      <c r="K125" s="20"/>
    </row>
    <row r="126" spans="2:11" ht="12.75">
      <c r="B126" s="66"/>
      <c r="D126" s="20"/>
      <c r="E126" s="20"/>
      <c r="F126" s="141"/>
      <c r="G126" s="109" t="s">
        <v>5</v>
      </c>
      <c r="H126" s="109" t="s">
        <v>5</v>
      </c>
      <c r="I126" s="109"/>
      <c r="J126" s="20"/>
      <c r="K126" s="20"/>
    </row>
    <row r="127" spans="2:11" ht="12.75">
      <c r="B127" s="66"/>
      <c r="D127" s="20"/>
      <c r="E127" s="20"/>
      <c r="F127" s="20" t="s">
        <v>43</v>
      </c>
      <c r="G127" s="98">
        <v>10565</v>
      </c>
      <c r="H127" s="98">
        <v>8783</v>
      </c>
      <c r="I127" s="99">
        <f>(G127/H127)-1</f>
        <v>0.2028919503586475</v>
      </c>
      <c r="J127" s="20"/>
      <c r="K127" s="20"/>
    </row>
    <row r="128" spans="2:11" ht="12.75">
      <c r="B128" s="66"/>
      <c r="D128" s="20"/>
      <c r="E128" s="20"/>
      <c r="F128" s="20" t="s">
        <v>146</v>
      </c>
      <c r="G128" s="98">
        <v>8320</v>
      </c>
      <c r="H128" s="98">
        <v>6681</v>
      </c>
      <c r="I128" s="99">
        <f>(G128/H128)-1</f>
        <v>0.24532255650351753</v>
      </c>
      <c r="J128" s="20"/>
      <c r="K128" s="20"/>
    </row>
    <row r="129" spans="2:11" ht="12.75">
      <c r="B129" s="66"/>
      <c r="D129" s="20"/>
      <c r="E129" s="20"/>
      <c r="F129" s="20"/>
      <c r="G129" s="20"/>
      <c r="H129" s="20"/>
      <c r="I129" s="20"/>
      <c r="J129" s="20"/>
      <c r="K129" s="20"/>
    </row>
    <row r="130" spans="2:11" ht="12.75">
      <c r="B130" s="66"/>
      <c r="D130" s="20"/>
      <c r="E130" s="20"/>
      <c r="F130" s="20"/>
      <c r="G130" s="20"/>
      <c r="H130" s="20"/>
      <c r="I130" s="20"/>
      <c r="J130" s="20"/>
      <c r="K130" s="20"/>
    </row>
    <row r="131" spans="2:11" ht="12.75">
      <c r="B131" s="64">
        <v>3</v>
      </c>
      <c r="C131" s="1" t="s">
        <v>106</v>
      </c>
      <c r="D131" s="20"/>
      <c r="E131" s="20"/>
      <c r="F131" s="20"/>
      <c r="G131" s="20"/>
      <c r="H131" s="20"/>
      <c r="I131" s="20"/>
      <c r="J131" s="20"/>
      <c r="K131" s="20"/>
    </row>
    <row r="132" spans="2:11" ht="12.75">
      <c r="B132" s="64"/>
      <c r="C132" s="154" t="s">
        <v>211</v>
      </c>
      <c r="D132" s="151"/>
      <c r="E132" s="151"/>
      <c r="F132" s="151"/>
      <c r="G132" s="151"/>
      <c r="H132" s="151"/>
      <c r="I132" s="151"/>
      <c r="J132" s="151"/>
      <c r="K132" s="20" t="s">
        <v>39</v>
      </c>
    </row>
    <row r="133" spans="2:11" ht="12.75">
      <c r="B133" s="64"/>
      <c r="C133" s="151"/>
      <c r="D133" s="151"/>
      <c r="E133" s="151"/>
      <c r="F133" s="151"/>
      <c r="G133" s="151"/>
      <c r="H133" s="151"/>
      <c r="I133" s="151"/>
      <c r="J133" s="151"/>
      <c r="K133" s="20"/>
    </row>
    <row r="134" spans="2:11" ht="12.75">
      <c r="B134" s="21"/>
      <c r="C134" s="151"/>
      <c r="D134" s="151"/>
      <c r="E134" s="151"/>
      <c r="F134" s="151"/>
      <c r="G134" s="151"/>
      <c r="H134" s="151"/>
      <c r="I134" s="151"/>
      <c r="J134" s="151"/>
      <c r="K134" s="20"/>
    </row>
    <row r="135" spans="2:11" ht="12.75">
      <c r="B135" s="21"/>
      <c r="C135" s="151"/>
      <c r="D135" s="151"/>
      <c r="E135" s="151"/>
      <c r="F135" s="151"/>
      <c r="G135" s="151"/>
      <c r="H135" s="151"/>
      <c r="I135" s="151"/>
      <c r="J135" s="151"/>
      <c r="K135" s="20"/>
    </row>
    <row r="136" spans="2:11" ht="12.75">
      <c r="B136" s="21"/>
      <c r="C136" s="151"/>
      <c r="D136" s="151"/>
      <c r="E136" s="151"/>
      <c r="F136" s="151"/>
      <c r="G136" s="151"/>
      <c r="H136" s="151"/>
      <c r="I136" s="151"/>
      <c r="J136" s="151"/>
      <c r="K136" s="20"/>
    </row>
    <row r="137" spans="2:11" ht="12.75">
      <c r="B137" s="21"/>
      <c r="C137" s="151"/>
      <c r="D137" s="151"/>
      <c r="E137" s="151"/>
      <c r="F137" s="151"/>
      <c r="G137" s="151"/>
      <c r="H137" s="151"/>
      <c r="I137" s="151"/>
      <c r="J137" s="151"/>
      <c r="K137" s="20"/>
    </row>
    <row r="138" spans="2:11" ht="14.25">
      <c r="B138" s="21"/>
      <c r="C138" s="138"/>
      <c r="D138" s="138"/>
      <c r="E138" s="138"/>
      <c r="F138" s="138"/>
      <c r="G138" s="138"/>
      <c r="H138" s="138"/>
      <c r="I138" s="138"/>
      <c r="J138" s="138"/>
      <c r="K138" s="20"/>
    </row>
    <row r="139" spans="2:11" ht="12.75">
      <c r="B139" s="20"/>
      <c r="D139" s="20"/>
      <c r="E139" s="20"/>
      <c r="F139" s="20"/>
      <c r="G139" s="20"/>
      <c r="H139" s="20"/>
      <c r="I139" s="20"/>
      <c r="J139" s="20"/>
      <c r="K139" s="20"/>
    </row>
    <row r="140" spans="2:11" ht="12.75">
      <c r="B140" s="21">
        <v>4</v>
      </c>
      <c r="C140" s="1" t="s">
        <v>107</v>
      </c>
      <c r="D140" s="20"/>
      <c r="E140" s="20"/>
      <c r="F140" s="20"/>
      <c r="G140" s="20"/>
      <c r="H140" s="20"/>
      <c r="I140" s="20"/>
      <c r="J140" s="20"/>
      <c r="K140" s="20"/>
    </row>
    <row r="141" spans="2:11" ht="12.75">
      <c r="B141" s="20"/>
      <c r="C141" s="3" t="s">
        <v>135</v>
      </c>
      <c r="D141" s="20"/>
      <c r="E141" s="20"/>
      <c r="F141" s="20"/>
      <c r="G141" s="20"/>
      <c r="H141" s="20"/>
      <c r="I141" s="20"/>
      <c r="J141" s="20"/>
      <c r="K141" s="20"/>
    </row>
    <row r="142" spans="2:11" ht="12.75">
      <c r="B142" s="41"/>
      <c r="C142" s="20"/>
      <c r="D142" s="20"/>
      <c r="E142" s="20"/>
      <c r="F142" s="20"/>
      <c r="G142" s="20"/>
      <c r="H142" s="20"/>
      <c r="I142" s="20"/>
      <c r="J142" s="20"/>
      <c r="K142" s="20"/>
    </row>
    <row r="143" ht="12.75">
      <c r="B143" s="20"/>
    </row>
    <row r="144" spans="2:3" ht="12.75">
      <c r="B144" s="21">
        <v>5</v>
      </c>
      <c r="C144" s="1" t="s">
        <v>35</v>
      </c>
    </row>
    <row r="145" spans="2:8" ht="12.75">
      <c r="B145" s="20"/>
      <c r="H145" s="20" t="s">
        <v>31</v>
      </c>
    </row>
    <row r="146" spans="2:8" ht="12.75">
      <c r="B146" s="20"/>
      <c r="H146" s="112" t="s">
        <v>191</v>
      </c>
    </row>
    <row r="147" spans="2:8" ht="12.75">
      <c r="B147" s="20"/>
      <c r="H147" s="20" t="s">
        <v>121</v>
      </c>
    </row>
    <row r="148" spans="2:8" ht="12.75">
      <c r="B148" s="20"/>
      <c r="C148" s="3" t="s">
        <v>66</v>
      </c>
      <c r="H148" s="49">
        <v>19600</v>
      </c>
    </row>
    <row r="149" spans="2:8" ht="12.75">
      <c r="B149" s="20"/>
      <c r="C149" s="3" t="s">
        <v>36</v>
      </c>
      <c r="H149" s="91" t="s">
        <v>108</v>
      </c>
    </row>
    <row r="150" spans="2:8" ht="13.5" thickBot="1">
      <c r="B150" s="20"/>
      <c r="C150" s="3" t="s">
        <v>2</v>
      </c>
      <c r="H150" s="50">
        <f>SUM(H148:H149)</f>
        <v>19600</v>
      </c>
    </row>
    <row r="151" ht="13.5" thickTop="1">
      <c r="B151" s="20"/>
    </row>
    <row r="152" spans="2:10" ht="12.75">
      <c r="B152" s="20"/>
      <c r="C152" s="154" t="s">
        <v>208</v>
      </c>
      <c r="D152" s="154"/>
      <c r="E152" s="154"/>
      <c r="F152" s="154"/>
      <c r="G152" s="154"/>
      <c r="H152" s="154"/>
      <c r="I152" s="154"/>
      <c r="J152" s="154"/>
    </row>
    <row r="153" spans="2:10" ht="12.75">
      <c r="B153" s="20"/>
      <c r="C153" s="154"/>
      <c r="D153" s="154"/>
      <c r="E153" s="154"/>
      <c r="F153" s="154"/>
      <c r="G153" s="154"/>
      <c r="H153" s="154"/>
      <c r="I153" s="154"/>
      <c r="J153" s="154"/>
    </row>
    <row r="154" spans="2:10" ht="12.75">
      <c r="B154" s="20"/>
      <c r="C154" s="154"/>
      <c r="D154" s="154"/>
      <c r="E154" s="154"/>
      <c r="F154" s="154"/>
      <c r="G154" s="154"/>
      <c r="H154" s="154"/>
      <c r="I154" s="154"/>
      <c r="J154" s="154"/>
    </row>
    <row r="155" spans="2:10" ht="12.75">
      <c r="B155" s="20"/>
      <c r="C155" s="154"/>
      <c r="D155" s="154"/>
      <c r="E155" s="154"/>
      <c r="F155" s="154"/>
      <c r="G155" s="154"/>
      <c r="H155" s="154"/>
      <c r="I155" s="154"/>
      <c r="J155" s="154"/>
    </row>
    <row r="156" spans="2:10" ht="12.75">
      <c r="B156" s="20"/>
      <c r="C156" s="154"/>
      <c r="D156" s="154"/>
      <c r="E156" s="154"/>
      <c r="F156" s="154"/>
      <c r="G156" s="154"/>
      <c r="H156" s="154"/>
      <c r="I156" s="154"/>
      <c r="J156" s="154"/>
    </row>
    <row r="157" spans="2:10" ht="12.75">
      <c r="B157" s="20"/>
      <c r="C157" s="154"/>
      <c r="D157" s="154"/>
      <c r="E157" s="154"/>
      <c r="F157" s="154"/>
      <c r="G157" s="154"/>
      <c r="H157" s="154"/>
      <c r="I157" s="154"/>
      <c r="J157" s="154"/>
    </row>
    <row r="158" spans="2:10" ht="12.75">
      <c r="B158" s="20"/>
      <c r="C158" s="154"/>
      <c r="D158" s="154"/>
      <c r="E158" s="154"/>
      <c r="F158" s="154"/>
      <c r="G158" s="154"/>
      <c r="H158" s="154"/>
      <c r="I158" s="154"/>
      <c r="J158" s="154"/>
    </row>
    <row r="159" spans="2:10" ht="15">
      <c r="B159" s="20"/>
      <c r="C159" s="147" t="s">
        <v>39</v>
      </c>
      <c r="D159" s="148"/>
      <c r="E159" s="148"/>
      <c r="F159" s="148"/>
      <c r="G159" s="148"/>
      <c r="H159" s="148"/>
      <c r="I159" s="148"/>
      <c r="J159" s="148"/>
    </row>
    <row r="160" ht="12.75">
      <c r="B160" s="20"/>
    </row>
    <row r="161" spans="2:3" ht="12.75">
      <c r="B161" s="21">
        <v>6</v>
      </c>
      <c r="C161" s="1" t="s">
        <v>109</v>
      </c>
    </row>
    <row r="162" spans="2:10" ht="15">
      <c r="B162" s="20"/>
      <c r="C162" s="155" t="s">
        <v>63</v>
      </c>
      <c r="D162" s="156"/>
      <c r="E162" s="156"/>
      <c r="F162" s="156"/>
      <c r="G162" s="156"/>
      <c r="H162" s="156"/>
      <c r="I162" s="156"/>
      <c r="J162" s="156"/>
    </row>
    <row r="163" spans="2:10" ht="15">
      <c r="B163" s="20"/>
      <c r="C163" s="93"/>
      <c r="D163" s="93"/>
      <c r="E163" s="93"/>
      <c r="F163" s="93"/>
      <c r="G163" s="93"/>
      <c r="H163" s="93"/>
      <c r="I163" s="93"/>
      <c r="J163" s="94"/>
    </row>
    <row r="164" ht="12.75">
      <c r="B164" s="20"/>
    </row>
    <row r="165" spans="2:22" ht="12.75">
      <c r="B165" s="21">
        <v>7</v>
      </c>
      <c r="C165" s="1" t="s">
        <v>110</v>
      </c>
      <c r="D165" s="20"/>
      <c r="E165" s="20"/>
      <c r="F165" s="20"/>
      <c r="G165" s="20"/>
      <c r="H165" s="20"/>
      <c r="I165" s="20"/>
      <c r="J165" s="20"/>
      <c r="K165" s="20"/>
      <c r="M165" s="20"/>
      <c r="N165" s="20"/>
      <c r="O165" s="20"/>
      <c r="P165" s="20"/>
      <c r="Q165" s="20"/>
      <c r="R165" s="20"/>
      <c r="S165" s="20"/>
      <c r="T165" s="20"/>
      <c r="U165" s="20"/>
      <c r="V165" s="20"/>
    </row>
    <row r="166" spans="2:22" ht="12.75">
      <c r="B166" s="20"/>
      <c r="C166" s="3" t="s">
        <v>115</v>
      </c>
      <c r="D166" s="20"/>
      <c r="E166" s="20"/>
      <c r="F166" s="20"/>
      <c r="G166" s="20"/>
      <c r="H166" s="20"/>
      <c r="I166" s="20"/>
      <c r="J166" s="20"/>
      <c r="K166" s="20"/>
      <c r="M166" s="20"/>
      <c r="N166" s="20"/>
      <c r="O166" s="20"/>
      <c r="P166" s="20"/>
      <c r="Q166" s="20"/>
      <c r="R166" s="20"/>
      <c r="S166" s="20"/>
      <c r="T166" s="20"/>
      <c r="U166" s="20"/>
      <c r="V166" s="20"/>
    </row>
    <row r="167" spans="2:22" ht="12.75">
      <c r="B167" s="41"/>
      <c r="C167" s="3" t="s">
        <v>116</v>
      </c>
      <c r="D167" s="20"/>
      <c r="E167" s="20"/>
      <c r="F167" s="20"/>
      <c r="G167" s="20"/>
      <c r="H167" s="20"/>
      <c r="I167" s="20"/>
      <c r="J167" s="20"/>
      <c r="K167" s="20"/>
      <c r="M167" s="20"/>
      <c r="N167" s="20"/>
      <c r="O167" s="20"/>
      <c r="P167" s="20"/>
      <c r="Q167" s="20"/>
      <c r="R167" s="20"/>
      <c r="S167" s="20"/>
      <c r="T167" s="20"/>
      <c r="U167" s="20"/>
      <c r="V167" s="20"/>
    </row>
    <row r="168" spans="2:22" ht="12.75">
      <c r="B168" s="41"/>
      <c r="D168" s="20"/>
      <c r="E168" s="20"/>
      <c r="F168" s="20"/>
      <c r="G168" s="20"/>
      <c r="H168" s="20"/>
      <c r="I168" s="20"/>
      <c r="J168" s="20"/>
      <c r="K168" s="20"/>
      <c r="M168" s="20"/>
      <c r="N168" s="20"/>
      <c r="O168" s="20"/>
      <c r="P168" s="20"/>
      <c r="Q168" s="20"/>
      <c r="R168" s="20"/>
      <c r="S168" s="20"/>
      <c r="T168" s="20"/>
      <c r="U168" s="20"/>
      <c r="V168" s="20"/>
    </row>
    <row r="169" spans="2:22" ht="12.75">
      <c r="B169" s="41"/>
      <c r="C169" s="20"/>
      <c r="D169" s="20"/>
      <c r="E169" s="20"/>
      <c r="F169" s="20"/>
      <c r="G169" s="20"/>
      <c r="H169" s="20"/>
      <c r="I169" s="20"/>
      <c r="J169" s="20"/>
      <c r="K169" s="20"/>
      <c r="M169" s="20"/>
      <c r="N169" s="20"/>
      <c r="O169" s="20"/>
      <c r="P169" s="20"/>
      <c r="Q169" s="20"/>
      <c r="R169" s="20"/>
      <c r="S169" s="20"/>
      <c r="T169" s="20"/>
      <c r="U169" s="20"/>
      <c r="V169" s="20"/>
    </row>
    <row r="170" spans="2:22" ht="12.75">
      <c r="B170" s="64">
        <v>8</v>
      </c>
      <c r="C170" s="45" t="s">
        <v>163</v>
      </c>
      <c r="D170" s="20"/>
      <c r="E170" s="20"/>
      <c r="F170" s="20"/>
      <c r="G170" s="20"/>
      <c r="H170" s="20"/>
      <c r="I170" s="20"/>
      <c r="J170" s="20"/>
      <c r="K170" s="20"/>
      <c r="M170" s="20"/>
      <c r="N170" s="20"/>
      <c r="O170" s="20"/>
      <c r="P170" s="20"/>
      <c r="Q170" s="20"/>
      <c r="R170" s="20"/>
      <c r="S170" s="20"/>
      <c r="T170" s="20"/>
      <c r="U170" s="20"/>
      <c r="V170" s="20"/>
    </row>
    <row r="171" spans="2:22" ht="12.75">
      <c r="B171" s="64"/>
      <c r="C171" s="3" t="s">
        <v>164</v>
      </c>
      <c r="D171" s="35" t="s">
        <v>111</v>
      </c>
      <c r="E171" s="20"/>
      <c r="F171" s="20"/>
      <c r="G171" s="20"/>
      <c r="H171" s="20"/>
      <c r="I171" s="20"/>
      <c r="J171" s="20"/>
      <c r="K171" s="20"/>
      <c r="M171" s="20"/>
      <c r="N171" s="20"/>
      <c r="O171" s="20"/>
      <c r="P171" s="20"/>
      <c r="Q171" s="20"/>
      <c r="R171" s="20"/>
      <c r="S171" s="20"/>
      <c r="T171" s="20"/>
      <c r="U171" s="20"/>
      <c r="V171" s="20"/>
    </row>
    <row r="172" spans="2:22" ht="12.75">
      <c r="B172" s="64"/>
      <c r="C172" s="45"/>
      <c r="D172" s="152" t="s">
        <v>212</v>
      </c>
      <c r="E172" s="153"/>
      <c r="F172" s="153"/>
      <c r="G172" s="153"/>
      <c r="H172" s="153"/>
      <c r="I172" s="153"/>
      <c r="J172" s="153"/>
      <c r="K172" s="20"/>
      <c r="M172" s="20"/>
      <c r="N172" s="20"/>
      <c r="O172" s="20"/>
      <c r="P172" s="20"/>
      <c r="Q172" s="20"/>
      <c r="R172" s="20"/>
      <c r="S172" s="20"/>
      <c r="T172" s="20"/>
      <c r="U172" s="20"/>
      <c r="V172" s="20"/>
    </row>
    <row r="173" spans="2:22" ht="12.75">
      <c r="B173" s="64"/>
      <c r="C173" s="45"/>
      <c r="D173" s="153"/>
      <c r="E173" s="153"/>
      <c r="F173" s="153"/>
      <c r="G173" s="153"/>
      <c r="H173" s="153"/>
      <c r="I173" s="153"/>
      <c r="J173" s="153"/>
      <c r="K173" s="20"/>
      <c r="M173" s="20"/>
      <c r="N173" s="20"/>
      <c r="O173" s="20"/>
      <c r="P173" s="20"/>
      <c r="Q173" s="20"/>
      <c r="R173" s="20"/>
      <c r="S173" s="20"/>
      <c r="T173" s="20"/>
      <c r="U173" s="20"/>
      <c r="V173" s="20"/>
    </row>
    <row r="174" spans="2:22" ht="12.75">
      <c r="B174" s="64"/>
      <c r="C174" s="3" t="s">
        <v>180</v>
      </c>
      <c r="D174" s="35" t="s">
        <v>165</v>
      </c>
      <c r="E174" s="20"/>
      <c r="F174" s="20"/>
      <c r="G174" s="20"/>
      <c r="H174" s="20"/>
      <c r="I174" s="20"/>
      <c r="J174" s="20"/>
      <c r="K174" s="20"/>
      <c r="M174" s="20"/>
      <c r="N174" s="20"/>
      <c r="O174" s="20"/>
      <c r="P174" s="20"/>
      <c r="Q174" s="20"/>
      <c r="R174" s="20"/>
      <c r="S174" s="20"/>
      <c r="T174" s="20"/>
      <c r="U174" s="20"/>
      <c r="V174" s="20"/>
    </row>
    <row r="175" spans="2:22" ht="12.75">
      <c r="B175" s="64"/>
      <c r="C175" s="45"/>
      <c r="D175" s="165" t="s">
        <v>207</v>
      </c>
      <c r="E175" s="166"/>
      <c r="F175" s="166"/>
      <c r="G175" s="166"/>
      <c r="H175" s="166"/>
      <c r="I175" s="166"/>
      <c r="J175" s="166"/>
      <c r="K175" s="20"/>
      <c r="M175" s="20"/>
      <c r="N175" s="20"/>
      <c r="O175" s="20"/>
      <c r="P175" s="20"/>
      <c r="Q175" s="20"/>
      <c r="R175" s="20"/>
      <c r="S175" s="20"/>
      <c r="T175" s="20"/>
      <c r="U175" s="20"/>
      <c r="V175" s="20"/>
    </row>
    <row r="176" spans="2:22" ht="12.75">
      <c r="B176" s="64"/>
      <c r="C176" s="45"/>
      <c r="D176" s="166"/>
      <c r="E176" s="166"/>
      <c r="F176" s="166"/>
      <c r="G176" s="166"/>
      <c r="H176" s="166"/>
      <c r="I176" s="166"/>
      <c r="J176" s="166"/>
      <c r="K176" s="20"/>
      <c r="M176" s="20"/>
      <c r="N176" s="20"/>
      <c r="O176" s="20"/>
      <c r="P176" s="20"/>
      <c r="Q176" s="20"/>
      <c r="R176" s="20"/>
      <c r="S176" s="20"/>
      <c r="T176" s="20"/>
      <c r="U176" s="20"/>
      <c r="V176" s="20"/>
    </row>
    <row r="177" spans="2:22" ht="12.75">
      <c r="B177" s="64"/>
      <c r="C177" s="45"/>
      <c r="D177" s="166"/>
      <c r="E177" s="166"/>
      <c r="F177" s="166"/>
      <c r="G177" s="166"/>
      <c r="H177" s="166"/>
      <c r="I177" s="166"/>
      <c r="J177" s="166"/>
      <c r="K177" s="20"/>
      <c r="M177" s="20"/>
      <c r="N177" s="20"/>
      <c r="O177" s="20"/>
      <c r="P177" s="20"/>
      <c r="Q177" s="20"/>
      <c r="R177" s="20"/>
      <c r="S177" s="20"/>
      <c r="T177" s="20"/>
      <c r="U177" s="20"/>
      <c r="V177" s="20"/>
    </row>
    <row r="178" spans="2:22" ht="14.25">
      <c r="B178" s="64"/>
      <c r="C178" s="45"/>
      <c r="D178" s="111"/>
      <c r="E178" s="111"/>
      <c r="F178" s="111"/>
      <c r="G178" s="111"/>
      <c r="H178" s="111"/>
      <c r="I178" s="111"/>
      <c r="J178" s="107"/>
      <c r="K178" s="20"/>
      <c r="M178" s="20"/>
      <c r="N178" s="20"/>
      <c r="O178" s="20"/>
      <c r="P178" s="20"/>
      <c r="Q178" s="20"/>
      <c r="R178" s="20"/>
      <c r="S178" s="20"/>
      <c r="T178" s="20"/>
      <c r="U178" s="20"/>
      <c r="V178" s="20"/>
    </row>
    <row r="179" spans="2:22" ht="12.75" customHeight="1">
      <c r="B179" s="64"/>
      <c r="C179" s="45"/>
      <c r="D179" s="159" t="s">
        <v>166</v>
      </c>
      <c r="E179" s="20"/>
      <c r="F179" s="100"/>
      <c r="G179" s="158" t="s">
        <v>167</v>
      </c>
      <c r="H179" s="158" t="s">
        <v>168</v>
      </c>
      <c r="I179" s="159" t="s">
        <v>169</v>
      </c>
      <c r="J179" s="20"/>
      <c r="K179" s="20"/>
      <c r="M179" s="20"/>
      <c r="N179" s="20"/>
      <c r="O179" s="20"/>
      <c r="P179" s="20"/>
      <c r="Q179" s="20"/>
      <c r="R179" s="20"/>
      <c r="S179" s="20"/>
      <c r="T179" s="20"/>
      <c r="U179" s="20"/>
      <c r="V179" s="20"/>
    </row>
    <row r="180" spans="2:22" ht="12.75" customHeight="1">
      <c r="B180" s="64"/>
      <c r="C180" s="45"/>
      <c r="D180" s="159"/>
      <c r="E180" s="20"/>
      <c r="F180" s="100"/>
      <c r="G180" s="158"/>
      <c r="H180" s="158"/>
      <c r="I180" s="159"/>
      <c r="J180" s="20"/>
      <c r="K180" s="20"/>
      <c r="M180" s="20"/>
      <c r="N180" s="20"/>
      <c r="O180" s="20"/>
      <c r="P180" s="20"/>
      <c r="Q180" s="20"/>
      <c r="R180" s="20"/>
      <c r="S180" s="20"/>
      <c r="T180" s="20"/>
      <c r="U180" s="20"/>
      <c r="V180" s="20"/>
    </row>
    <row r="181" spans="2:22" ht="12.75">
      <c r="B181" s="64"/>
      <c r="C181" s="45"/>
      <c r="D181" s="109"/>
      <c r="E181" s="109"/>
      <c r="F181" s="109"/>
      <c r="G181" s="109" t="s">
        <v>5</v>
      </c>
      <c r="H181" s="109" t="s">
        <v>5</v>
      </c>
      <c r="I181" s="109" t="s">
        <v>5</v>
      </c>
      <c r="J181" s="20"/>
      <c r="K181" s="20"/>
      <c r="M181" s="20"/>
      <c r="N181" s="20"/>
      <c r="O181" s="20"/>
      <c r="P181" s="20"/>
      <c r="Q181" s="20"/>
      <c r="R181" s="20"/>
      <c r="S181" s="20"/>
      <c r="T181" s="20"/>
      <c r="U181" s="20"/>
      <c r="V181" s="20"/>
    </row>
    <row r="182" spans="2:22" ht="12.75">
      <c r="B182" s="64"/>
      <c r="C182" s="45"/>
      <c r="D182" s="35" t="s">
        <v>170</v>
      </c>
      <c r="E182" s="20"/>
      <c r="F182" s="20"/>
      <c r="G182" s="98">
        <v>19290</v>
      </c>
      <c r="H182" s="143">
        <v>-952.22</v>
      </c>
      <c r="I182" s="92">
        <f aca="true" t="shared" si="0" ref="I182:I187">G182+H182</f>
        <v>18337.78</v>
      </c>
      <c r="J182" s="20"/>
      <c r="K182" s="20"/>
      <c r="M182" s="20"/>
      <c r="N182" s="20"/>
      <c r="O182" s="20"/>
      <c r="P182" s="20"/>
      <c r="Q182" s="20"/>
      <c r="R182" s="20"/>
      <c r="S182" s="20"/>
      <c r="T182" s="20"/>
      <c r="U182" s="20"/>
      <c r="V182" s="20"/>
    </row>
    <row r="183" spans="2:22" ht="12.75">
      <c r="B183" s="64"/>
      <c r="C183" s="45"/>
      <c r="D183" s="35" t="s">
        <v>171</v>
      </c>
      <c r="E183" s="20"/>
      <c r="F183" s="20"/>
      <c r="G183" s="98">
        <v>3197</v>
      </c>
      <c r="H183" s="143">
        <v>-1496.37</v>
      </c>
      <c r="I183" s="92">
        <f t="shared" si="0"/>
        <v>1700.63</v>
      </c>
      <c r="J183" s="20"/>
      <c r="K183" s="20"/>
      <c r="M183" s="20"/>
      <c r="N183" s="20"/>
      <c r="O183" s="20"/>
      <c r="P183" s="20"/>
      <c r="Q183" s="20"/>
      <c r="R183" s="20"/>
      <c r="S183" s="20"/>
      <c r="T183" s="20"/>
      <c r="U183" s="20"/>
      <c r="V183" s="20"/>
    </row>
    <row r="184" spans="2:22" ht="12.75">
      <c r="B184" s="64"/>
      <c r="C184" s="45"/>
      <c r="D184" s="35" t="s">
        <v>172</v>
      </c>
      <c r="E184" s="20"/>
      <c r="F184" s="20"/>
      <c r="G184" s="98">
        <v>5377</v>
      </c>
      <c r="H184" s="143">
        <v>-749.11</v>
      </c>
      <c r="I184" s="92">
        <f t="shared" si="0"/>
        <v>4627.89</v>
      </c>
      <c r="J184" s="20"/>
      <c r="K184" s="20"/>
      <c r="M184" s="20"/>
      <c r="N184" s="20"/>
      <c r="O184" s="20"/>
      <c r="P184" s="20"/>
      <c r="Q184" s="20"/>
      <c r="R184" s="20"/>
      <c r="S184" s="20"/>
      <c r="T184" s="20"/>
      <c r="U184" s="20"/>
      <c r="V184" s="20"/>
    </row>
    <row r="185" spans="2:22" ht="12.75">
      <c r="B185" s="64"/>
      <c r="C185" s="45"/>
      <c r="D185" s="35" t="s">
        <v>13</v>
      </c>
      <c r="E185" s="20"/>
      <c r="F185" s="20"/>
      <c r="G185" s="98">
        <v>1193</v>
      </c>
      <c r="H185" s="143">
        <v>-184.11</v>
      </c>
      <c r="I185" s="92">
        <f t="shared" si="0"/>
        <v>1008.89</v>
      </c>
      <c r="J185" s="20"/>
      <c r="K185" s="20"/>
      <c r="M185" s="20"/>
      <c r="N185" s="20"/>
      <c r="O185" s="20"/>
      <c r="P185" s="20"/>
      <c r="Q185" s="20"/>
      <c r="R185" s="20"/>
      <c r="S185" s="20"/>
      <c r="T185" s="20"/>
      <c r="U185" s="20"/>
      <c r="V185" s="20"/>
    </row>
    <row r="186" spans="2:22" ht="12.75">
      <c r="B186" s="64"/>
      <c r="C186" s="45"/>
      <c r="D186" s="35" t="s">
        <v>173</v>
      </c>
      <c r="E186" s="20"/>
      <c r="F186" s="20"/>
      <c r="G186" s="98">
        <v>2500</v>
      </c>
      <c r="H186" s="143">
        <f>'Cash Flow'!E46</f>
        <v>-1790</v>
      </c>
      <c r="I186" s="92">
        <f t="shared" si="0"/>
        <v>710</v>
      </c>
      <c r="J186" s="20"/>
      <c r="K186" s="20"/>
      <c r="M186" s="20"/>
      <c r="N186" s="20"/>
      <c r="O186" s="20"/>
      <c r="P186" s="20"/>
      <c r="Q186" s="20"/>
      <c r="R186" s="20"/>
      <c r="S186" s="20"/>
      <c r="T186" s="20"/>
      <c r="U186" s="20"/>
      <c r="V186" s="20"/>
    </row>
    <row r="187" spans="2:22" ht="12.75">
      <c r="B187" s="64"/>
      <c r="C187" s="45"/>
      <c r="D187" s="35" t="s">
        <v>174</v>
      </c>
      <c r="E187" s="20"/>
      <c r="F187" s="20"/>
      <c r="G187" s="98">
        <v>7768</v>
      </c>
      <c r="H187" s="143">
        <v>-1577.22</v>
      </c>
      <c r="I187" s="92">
        <f t="shared" si="0"/>
        <v>6190.78</v>
      </c>
      <c r="J187" s="20"/>
      <c r="K187" s="20"/>
      <c r="M187" s="20"/>
      <c r="N187" s="20"/>
      <c r="O187" s="20"/>
      <c r="P187" s="20"/>
      <c r="Q187" s="20"/>
      <c r="R187" s="20"/>
      <c r="S187" s="20"/>
      <c r="T187" s="20"/>
      <c r="U187" s="20"/>
      <c r="V187" s="20"/>
    </row>
    <row r="188" spans="2:22" ht="13.5" thickBot="1">
      <c r="B188" s="64"/>
      <c r="C188" s="45"/>
      <c r="D188" s="115" t="s">
        <v>2</v>
      </c>
      <c r="E188" s="116"/>
      <c r="F188" s="116"/>
      <c r="G188" s="117">
        <f>SUM(G182:G187)</f>
        <v>39325</v>
      </c>
      <c r="H188" s="144">
        <f>SUM(H182:H187)</f>
        <v>-6749.030000000001</v>
      </c>
      <c r="I188" s="117">
        <f>SUM(I182:I187)</f>
        <v>32575.969999999998</v>
      </c>
      <c r="J188" s="20"/>
      <c r="K188" s="20"/>
      <c r="M188" s="20"/>
      <c r="N188" s="20"/>
      <c r="O188" s="20"/>
      <c r="P188" s="20"/>
      <c r="Q188" s="20"/>
      <c r="R188" s="20"/>
      <c r="S188" s="20"/>
      <c r="T188" s="20"/>
      <c r="U188" s="20"/>
      <c r="V188" s="20"/>
    </row>
    <row r="189" spans="2:22" ht="11.25" customHeight="1" thickTop="1">
      <c r="B189" s="41"/>
      <c r="C189" s="35"/>
      <c r="D189" s="35"/>
      <c r="E189" s="20"/>
      <c r="F189" s="20"/>
      <c r="G189" s="20"/>
      <c r="H189" s="20"/>
      <c r="I189" s="20"/>
      <c r="J189" s="20"/>
      <c r="K189" s="20"/>
      <c r="M189" s="20"/>
      <c r="N189" s="20"/>
      <c r="O189" s="20"/>
      <c r="P189" s="20"/>
      <c r="Q189" s="20"/>
      <c r="R189" s="20"/>
      <c r="S189" s="20"/>
      <c r="T189" s="20"/>
      <c r="U189" s="20"/>
      <c r="V189" s="20"/>
    </row>
    <row r="190" spans="2:22" ht="12.75">
      <c r="B190" s="41"/>
      <c r="C190" s="51"/>
      <c r="D190" s="20"/>
      <c r="E190" s="20"/>
      <c r="F190" s="20"/>
      <c r="G190" s="20"/>
      <c r="H190" s="20"/>
      <c r="I190" s="52"/>
      <c r="K190" s="20"/>
      <c r="M190" s="20"/>
      <c r="N190" s="20"/>
      <c r="O190" s="20"/>
      <c r="P190" s="20"/>
      <c r="Q190" s="20"/>
      <c r="R190" s="20"/>
      <c r="S190" s="20"/>
      <c r="T190" s="20"/>
      <c r="U190" s="20"/>
      <c r="V190" s="20"/>
    </row>
    <row r="191" spans="2:3" ht="12.75">
      <c r="B191" s="21">
        <v>9</v>
      </c>
      <c r="C191" s="45" t="s">
        <v>37</v>
      </c>
    </row>
    <row r="192" spans="2:3" ht="12.75">
      <c r="B192" s="20"/>
      <c r="C192" s="3" t="s">
        <v>67</v>
      </c>
    </row>
    <row r="193" ht="12.75">
      <c r="B193" s="20"/>
    </row>
    <row r="194" ht="12.75">
      <c r="I194" s="53"/>
    </row>
    <row r="195" spans="2:3" ht="12.75">
      <c r="B195" s="21">
        <v>10</v>
      </c>
      <c r="C195" s="1" t="s">
        <v>112</v>
      </c>
    </row>
    <row r="196" spans="2:3" ht="12.75">
      <c r="B196" s="20"/>
      <c r="C196" s="3" t="s">
        <v>113</v>
      </c>
    </row>
    <row r="197" ht="12.75">
      <c r="B197" s="20"/>
    </row>
    <row r="198" ht="12.75">
      <c r="B198" s="20"/>
    </row>
    <row r="199" spans="2:3" ht="12.75">
      <c r="B199" s="21">
        <v>11</v>
      </c>
      <c r="C199" s="45" t="s">
        <v>189</v>
      </c>
    </row>
    <row r="200" spans="2:10" ht="12.75">
      <c r="B200" s="21"/>
      <c r="C200" s="160" t="s">
        <v>190</v>
      </c>
      <c r="D200" s="160"/>
      <c r="E200" s="160"/>
      <c r="F200" s="160"/>
      <c r="G200" s="160"/>
      <c r="H200" s="160"/>
      <c r="I200" s="160"/>
      <c r="J200" s="160"/>
    </row>
    <row r="201" spans="2:10" ht="12.75">
      <c r="B201" s="20"/>
      <c r="C201" s="160"/>
      <c r="D201" s="160"/>
      <c r="E201" s="160"/>
      <c r="F201" s="160"/>
      <c r="G201" s="160"/>
      <c r="H201" s="160"/>
      <c r="I201" s="160"/>
      <c r="J201" s="160"/>
    </row>
    <row r="202" ht="12.75">
      <c r="B202" s="20"/>
    </row>
    <row r="203" spans="2:3" ht="12.75">
      <c r="B203" s="21">
        <v>12</v>
      </c>
      <c r="C203" s="1" t="s">
        <v>38</v>
      </c>
    </row>
    <row r="204" spans="2:3" ht="12.75">
      <c r="B204" s="21"/>
      <c r="C204" s="3" t="s">
        <v>68</v>
      </c>
    </row>
    <row r="205" spans="2:3" ht="12.75">
      <c r="B205" s="21"/>
      <c r="C205" s="1"/>
    </row>
    <row r="206" spans="2:3" ht="12.75">
      <c r="B206" s="20"/>
      <c r="C206" s="24"/>
    </row>
    <row r="207" spans="2:3" ht="12.75">
      <c r="B207" s="64">
        <v>13</v>
      </c>
      <c r="C207" s="1" t="s">
        <v>114</v>
      </c>
    </row>
    <row r="208" spans="3:10" ht="12.75">
      <c r="C208" s="160" t="s">
        <v>177</v>
      </c>
      <c r="D208" s="161"/>
      <c r="E208" s="161"/>
      <c r="F208" s="161"/>
      <c r="G208" s="161"/>
      <c r="H208" s="161"/>
      <c r="I208" s="161"/>
      <c r="J208" s="161"/>
    </row>
    <row r="209" spans="3:10" ht="12.75">
      <c r="C209" s="161"/>
      <c r="D209" s="161"/>
      <c r="E209" s="161"/>
      <c r="F209" s="161"/>
      <c r="G209" s="161"/>
      <c r="H209" s="161"/>
      <c r="I209" s="161"/>
      <c r="J209" s="161"/>
    </row>
    <row r="210" ht="12.75">
      <c r="B210" s="20"/>
    </row>
    <row r="211" spans="2:10" ht="12.75" customHeight="1">
      <c r="B211" s="20"/>
      <c r="G211" s="157" t="s">
        <v>175</v>
      </c>
      <c r="H211" s="157"/>
      <c r="I211" s="157" t="s">
        <v>176</v>
      </c>
      <c r="J211" s="157"/>
    </row>
    <row r="212" spans="2:10" ht="12.75">
      <c r="B212" s="20"/>
      <c r="G212" s="110" t="s">
        <v>191</v>
      </c>
      <c r="H212" s="110" t="s">
        <v>193</v>
      </c>
      <c r="I212" s="110" t="s">
        <v>191</v>
      </c>
      <c r="J212" s="110" t="s">
        <v>193</v>
      </c>
    </row>
    <row r="213" spans="2:10" ht="12.75">
      <c r="B213" s="20"/>
      <c r="G213" s="20"/>
      <c r="H213" s="20"/>
      <c r="I213" s="20"/>
      <c r="J213" s="20"/>
    </row>
    <row r="214" spans="2:10" ht="12.75">
      <c r="B214" s="20"/>
      <c r="C214" s="24" t="s">
        <v>69</v>
      </c>
      <c r="G214" s="101">
        <f>'Conso IS'!F31</f>
        <v>8320.26</v>
      </c>
      <c r="H214" s="102">
        <f>'Conso IS'!H31</f>
        <v>5459.539</v>
      </c>
      <c r="I214" s="102">
        <f>'Conso IS'!J31</f>
        <v>20016.33</v>
      </c>
      <c r="J214" s="102">
        <f>'Conso IS'!L31</f>
        <v>8267.72</v>
      </c>
    </row>
    <row r="215" spans="2:3" ht="12.75">
      <c r="B215" s="20"/>
      <c r="C215" s="24"/>
    </row>
    <row r="216" spans="2:6" ht="12.75">
      <c r="B216" s="20"/>
      <c r="C216" s="164" t="s">
        <v>82</v>
      </c>
      <c r="D216" s="148"/>
      <c r="E216" s="148"/>
      <c r="F216" s="148"/>
    </row>
    <row r="217" spans="2:6" ht="12.75">
      <c r="B217" s="20"/>
      <c r="C217" s="148"/>
      <c r="D217" s="148"/>
      <c r="E217" s="148"/>
      <c r="F217" s="148"/>
    </row>
    <row r="218" spans="2:6" ht="12.75">
      <c r="B218" s="20"/>
      <c r="C218" s="148"/>
      <c r="D218" s="148"/>
      <c r="E218" s="148"/>
      <c r="F218" s="148"/>
    </row>
    <row r="219" spans="2:10" ht="12.75">
      <c r="B219" s="20"/>
      <c r="C219" s="24"/>
      <c r="J219" s="5"/>
    </row>
    <row r="220" spans="2:10" ht="12.75">
      <c r="B220" s="20"/>
      <c r="C220" s="24"/>
      <c r="D220" s="24" t="s">
        <v>70</v>
      </c>
      <c r="G220" s="103">
        <f>((36725*92))*10/92</f>
        <v>367250</v>
      </c>
      <c r="H220" s="103">
        <f>((22078.536*92))*10/92</f>
        <v>220785.35999999996</v>
      </c>
      <c r="I220" s="103">
        <f>((22078.536*79)+(28075*15)+(29575*42)+(36725*137))*10/273</f>
        <v>309113.7122344322</v>
      </c>
      <c r="J220" s="103">
        <f>((9988.444*90)+(19318.936*13)+(21918.936*1)+(22078.536*169))*10/273</f>
        <v>179607.97245421246</v>
      </c>
    </row>
    <row r="221" spans="2:10" ht="12.75">
      <c r="B221" s="20"/>
      <c r="C221" s="24"/>
      <c r="D221" s="162" t="s">
        <v>178</v>
      </c>
      <c r="E221" s="148"/>
      <c r="F221" s="148"/>
      <c r="G221" s="142">
        <v>0</v>
      </c>
      <c r="H221" s="142">
        <f>(1319.572*92*10)/92</f>
        <v>13195.72</v>
      </c>
      <c r="I221" s="106">
        <v>0</v>
      </c>
      <c r="J221" s="142">
        <f>1319.572*113*10/273</f>
        <v>5461.964688644688</v>
      </c>
    </row>
    <row r="222" spans="2:10" ht="12.75">
      <c r="B222" s="20"/>
      <c r="C222" s="24"/>
      <c r="D222" s="148"/>
      <c r="E222" s="148"/>
      <c r="F222" s="148"/>
      <c r="G222" s="106"/>
      <c r="H222" s="142" t="s">
        <v>39</v>
      </c>
      <c r="I222" s="106"/>
      <c r="J222" s="106"/>
    </row>
    <row r="223" spans="2:10" ht="12.75">
      <c r="B223" s="20"/>
      <c r="C223" s="24"/>
      <c r="D223" s="163" t="s">
        <v>184</v>
      </c>
      <c r="E223" s="148"/>
      <c r="F223" s="148"/>
      <c r="G223" s="106">
        <v>0</v>
      </c>
      <c r="H223" s="106"/>
      <c r="I223" s="106">
        <f>(1319.572*79*10)/273</f>
        <v>3818.5416849816847</v>
      </c>
      <c r="J223" s="106">
        <v>0</v>
      </c>
    </row>
    <row r="224" spans="2:10" ht="12.75">
      <c r="B224" s="20"/>
      <c r="D224" s="148"/>
      <c r="E224" s="148"/>
      <c r="F224" s="148"/>
      <c r="G224" s="24"/>
      <c r="H224" s="24"/>
      <c r="I224" s="103" t="s">
        <v>39</v>
      </c>
      <c r="J224" s="24"/>
    </row>
    <row r="225" spans="2:10" ht="12.75">
      <c r="B225" s="20"/>
      <c r="D225" s="148"/>
      <c r="E225" s="148"/>
      <c r="F225" s="148"/>
      <c r="G225" s="24"/>
      <c r="H225" s="24"/>
      <c r="I225" s="103"/>
      <c r="J225" s="24"/>
    </row>
    <row r="226" spans="2:10" ht="12.75">
      <c r="B226" s="20"/>
      <c r="D226" s="3" t="s">
        <v>71</v>
      </c>
      <c r="G226" s="108">
        <f>G220</f>
        <v>367250</v>
      </c>
      <c r="H226" s="108">
        <f>H220+H221</f>
        <v>233981.07999999996</v>
      </c>
      <c r="I226" s="108">
        <f>I220+I223</f>
        <v>312932.2539194139</v>
      </c>
      <c r="J226" s="108">
        <f>J220+J221</f>
        <v>185069.93714285715</v>
      </c>
    </row>
    <row r="227" spans="2:10" ht="12.75">
      <c r="B227" s="20"/>
      <c r="G227" s="114"/>
      <c r="H227" s="114"/>
      <c r="I227" s="114"/>
      <c r="J227" s="114"/>
    </row>
    <row r="228" spans="2:10" ht="12.75">
      <c r="B228" s="20"/>
      <c r="D228" s="3" t="s">
        <v>39</v>
      </c>
      <c r="G228" s="114"/>
      <c r="H228" s="114"/>
      <c r="I228" s="114"/>
      <c r="J228" s="114"/>
    </row>
    <row r="229" ht="12.75">
      <c r="B229" s="20"/>
    </row>
    <row r="230" ht="12.75">
      <c r="B230" s="20"/>
    </row>
    <row r="231" ht="12.75">
      <c r="B231" s="20"/>
    </row>
    <row r="232" spans="2:3" ht="12.75">
      <c r="B232" s="20"/>
      <c r="C232" s="24" t="s">
        <v>217</v>
      </c>
    </row>
    <row r="256" spans="3:9" ht="12.75">
      <c r="C256" s="40"/>
      <c r="D256" s="40"/>
      <c r="E256" s="40"/>
      <c r="F256" s="40"/>
      <c r="G256" s="40"/>
      <c r="H256" s="40"/>
      <c r="I256" s="40"/>
    </row>
    <row r="257" spans="3:9" ht="12.75">
      <c r="C257" s="40"/>
      <c r="D257" s="40"/>
      <c r="E257" s="40"/>
      <c r="F257" s="40"/>
      <c r="G257" s="40"/>
      <c r="H257" s="40"/>
      <c r="I257" s="40"/>
    </row>
    <row r="258" spans="3:9" ht="12.75">
      <c r="C258" s="40"/>
      <c r="D258" s="40"/>
      <c r="E258" s="40"/>
      <c r="F258" s="40"/>
      <c r="G258" s="40"/>
      <c r="H258" s="40"/>
      <c r="I258" s="40"/>
    </row>
    <row r="259" spans="3:9" ht="12.75">
      <c r="C259" s="40"/>
      <c r="D259" s="40"/>
      <c r="E259" s="40"/>
      <c r="F259" s="40"/>
      <c r="G259" s="40"/>
      <c r="H259" s="40"/>
      <c r="I259" s="40"/>
    </row>
    <row r="260" spans="3:9" ht="12.75">
      <c r="C260" s="40"/>
      <c r="D260" s="40"/>
      <c r="E260" s="40"/>
      <c r="F260" s="40"/>
      <c r="G260" s="40"/>
      <c r="H260" s="40"/>
      <c r="I260" s="40"/>
    </row>
    <row r="261" spans="3:9" ht="12.75">
      <c r="C261" s="40"/>
      <c r="D261" s="40"/>
      <c r="E261" s="40"/>
      <c r="F261" s="40"/>
      <c r="G261" s="40"/>
      <c r="H261" s="40"/>
      <c r="I261" s="40"/>
    </row>
    <row r="262" spans="3:9" ht="12.75">
      <c r="C262" s="43"/>
      <c r="D262" s="40"/>
      <c r="E262" s="40"/>
      <c r="F262" s="40"/>
      <c r="G262" s="40"/>
      <c r="H262" s="40"/>
      <c r="I262" s="40"/>
    </row>
  </sheetData>
  <mergeCells count="35">
    <mergeCell ref="C103:J104"/>
    <mergeCell ref="C54:J55"/>
    <mergeCell ref="C98:J99"/>
    <mergeCell ref="D49:J50"/>
    <mergeCell ref="D51:J53"/>
    <mergeCell ref="C81:J82"/>
    <mergeCell ref="C83:J84"/>
    <mergeCell ref="D175:J177"/>
    <mergeCell ref="C26:J26"/>
    <mergeCell ref="D45:J47"/>
    <mergeCell ref="C12:J14"/>
    <mergeCell ref="C15:J18"/>
    <mergeCell ref="C36:J37"/>
    <mergeCell ref="D42:J44"/>
    <mergeCell ref="C30:J32"/>
    <mergeCell ref="D48:J48"/>
    <mergeCell ref="C76:J77"/>
    <mergeCell ref="D221:F222"/>
    <mergeCell ref="D223:F225"/>
    <mergeCell ref="C216:F218"/>
    <mergeCell ref="G211:H211"/>
    <mergeCell ref="I211:J211"/>
    <mergeCell ref="H179:H180"/>
    <mergeCell ref="D179:D180"/>
    <mergeCell ref="I179:I180"/>
    <mergeCell ref="C200:J201"/>
    <mergeCell ref="C208:J209"/>
    <mergeCell ref="G179:G180"/>
    <mergeCell ref="C108:J116"/>
    <mergeCell ref="D172:J173"/>
    <mergeCell ref="C159:J159"/>
    <mergeCell ref="C132:J137"/>
    <mergeCell ref="C120:J123"/>
    <mergeCell ref="C152:J158"/>
    <mergeCell ref="C162:J162"/>
  </mergeCells>
  <printOptions horizontalCentered="1"/>
  <pageMargins left="0.75" right="0.75" top="0.45" bottom="0.52" header="0.31" footer="0.32"/>
  <pageSetup horizontalDpi="600" verticalDpi="600" orientation="portrait" paperSize="9" scale="75" r:id="rId1"/>
  <headerFooter alignWithMargins="0">
    <oddFooter>&amp;LQ2 2005 Results (Notes)</oddFooter>
  </headerFooter>
  <rowBreaks count="3" manualBreakCount="3">
    <brk id="73" min="1" max="9" man="1"/>
    <brk id="143" min="1" max="9" man="1"/>
    <brk id="20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dc:creator>
  <cp:keywords/>
  <dc:description/>
  <cp:lastModifiedBy>Hocks Wood</cp:lastModifiedBy>
  <cp:lastPrinted>2005-10-31T09:24:33Z</cp:lastPrinted>
  <dcterms:created xsi:type="dcterms:W3CDTF">2004-09-15T12:54:22Z</dcterms:created>
  <dcterms:modified xsi:type="dcterms:W3CDTF">2005-10-31T07:32:52Z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